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8" activeTab="7"/>
  </bookViews>
  <sheets>
    <sheet name="1.Sptg" sheetId="1" r:id="rId1"/>
    <sheet name="2.Sptg" sheetId="2" r:id="rId2"/>
    <sheet name="3.Sptg" sheetId="3" r:id="rId3"/>
    <sheet name="4.Sptg" sheetId="4" r:id="rId4"/>
    <sheet name="5.Sptg" sheetId="5" r:id="rId5"/>
    <sheet name="6.Sptg" sheetId="6" r:id="rId6"/>
    <sheet name="7.Sptg" sheetId="7" r:id="rId7"/>
    <sheet name="8.Sptg" sheetId="8" r:id="rId8"/>
    <sheet name="9.Sptg" sheetId="9" state="hidden" r:id="rId9"/>
    <sheet name="Einzelwertung" sheetId="10" r:id="rId10"/>
  </sheets>
  <externalReferences>
    <externalReference r:id="rId13"/>
  </externalReferences>
  <definedNames>
    <definedName name="_xlfn.IFERROR" hidden="1">#NAME?</definedName>
    <definedName name="_xlnm.Print_Area" localSheetId="0">'1.Sptg'!$A$1:$AE$37</definedName>
    <definedName name="_xlnm.Print_Area" localSheetId="1">'2.Sptg'!$A$1:$AE$37</definedName>
    <definedName name="_xlnm.Print_Area" localSheetId="2">'3.Sptg'!$A$1:$AE$37</definedName>
    <definedName name="_xlnm.Print_Area" localSheetId="3">'4.Sptg'!$A$1:$AE$37</definedName>
    <definedName name="_xlnm.Print_Area" localSheetId="4">'5.Sptg'!$A$1:$AE$37</definedName>
    <definedName name="_xlnm.Print_Area" localSheetId="5">'6.Sptg'!$A$1:$AE$37</definedName>
    <definedName name="_xlnm.Print_Area" localSheetId="6">'7.Sptg'!$A$1:$AE$37</definedName>
    <definedName name="_xlnm.Print_Area" localSheetId="7">'8.Sptg'!$A$1:$AE$37</definedName>
    <definedName name="_xlnm.Print_Area" localSheetId="8">'9.Sptg'!$A$1:$AE$36</definedName>
    <definedName name="_xlnm.Print_Area" localSheetId="9">'Einzelwertung'!$A$1:$E$48</definedName>
    <definedName name="_xlnm.Print_Titles" localSheetId="0">'1.Sptg'!$1:$1</definedName>
    <definedName name="_xlnm.Print_Titles" localSheetId="1">'2.Sptg'!$1:$1</definedName>
    <definedName name="_xlnm.Print_Titles" localSheetId="2">'3.Sptg'!$1:$1</definedName>
    <definedName name="_xlnm.Print_Titles" localSheetId="3">'4.Sptg'!$1:$1</definedName>
    <definedName name="_xlnm.Print_Titles" localSheetId="4">'5.Sptg'!$1:$1</definedName>
    <definedName name="_xlnm.Print_Titles" localSheetId="5">'6.Sptg'!$1:$1</definedName>
    <definedName name="_xlnm.Print_Titles" localSheetId="6">'7.Sptg'!$1:$1</definedName>
    <definedName name="_xlnm.Print_Titles" localSheetId="7">'8.Sptg'!$1:$1</definedName>
    <definedName name="_xlnm.Print_Titles" localSheetId="8">'9.Sptg'!$1:$1</definedName>
  </definedNames>
  <calcPr fullCalcOnLoad="1"/>
</workbook>
</file>

<file path=xl/sharedStrings.xml><?xml version="1.0" encoding="utf-8"?>
<sst xmlns="http://schemas.openxmlformats.org/spreadsheetml/2006/main" count="742" uniqueCount="115">
  <si>
    <t>Holz</t>
  </si>
  <si>
    <t>Platz</t>
  </si>
  <si>
    <t>Verein</t>
  </si>
  <si>
    <t>Diff. zum Platz 1</t>
  </si>
  <si>
    <t>Diff. zum nächsten Platz</t>
  </si>
  <si>
    <t>+/-</t>
  </si>
  <si>
    <t>Summe</t>
  </si>
  <si>
    <t>Name</t>
  </si>
  <si>
    <t>Punkte</t>
  </si>
  <si>
    <t>Alt</t>
  </si>
  <si>
    <t>+/-+</t>
  </si>
  <si>
    <t>BSG</t>
  </si>
  <si>
    <t>1. Spieltag</t>
  </si>
  <si>
    <t>Rang</t>
  </si>
  <si>
    <t>1. Sptg</t>
  </si>
  <si>
    <t>Gesamt</t>
  </si>
  <si>
    <t>2. Sptg</t>
  </si>
  <si>
    <t>3. Sptg</t>
  </si>
  <si>
    <t>4. Sptg</t>
  </si>
  <si>
    <t>5. Sptg</t>
  </si>
  <si>
    <t>6. Sptg</t>
  </si>
  <si>
    <t>7. Sptg</t>
  </si>
  <si>
    <t>8. Sptg</t>
  </si>
  <si>
    <t>BSG eintragen</t>
  </si>
  <si>
    <t>Name eintragen</t>
  </si>
  <si>
    <t>Tabelle 1. Spieltag</t>
  </si>
  <si>
    <t>Ergebnisse vom 1.Spieltag</t>
  </si>
  <si>
    <t>Einzelwertung 1. Spieltag</t>
  </si>
  <si>
    <t>Ergebnisse vom 2.Spieltag</t>
  </si>
  <si>
    <t>Tabelle 2. Spieltag</t>
  </si>
  <si>
    <t>Einzelwertung 2. Spieltag</t>
  </si>
  <si>
    <t>Ergebnisse vom 3.Spieltag</t>
  </si>
  <si>
    <t>Tabelle 3. Spieltag</t>
  </si>
  <si>
    <t>Einzelwertung 3. Spieltag</t>
  </si>
  <si>
    <t>2. Spieltag</t>
  </si>
  <si>
    <t>Ergebnisse vom 4.Spieltag</t>
  </si>
  <si>
    <t>Tabelle 4. Spieltag</t>
  </si>
  <si>
    <t>Einzelwertung 4. Spieltag</t>
  </si>
  <si>
    <t>4. Spieltag</t>
  </si>
  <si>
    <t>3. Spieltag</t>
  </si>
  <si>
    <t>Ergebnisse vom 5.Spieltag</t>
  </si>
  <si>
    <t>Tabelle 5. Spieltag</t>
  </si>
  <si>
    <t>Einzelwertung 5. Spieltag</t>
  </si>
  <si>
    <t>5. Spieltag</t>
  </si>
  <si>
    <t>9. Sptg</t>
  </si>
  <si>
    <t>Ergebnisse vom 6.Spieltag</t>
  </si>
  <si>
    <t>Tabelle 6. Spieltag</t>
  </si>
  <si>
    <t>Einzelwertung 6. Spieltag</t>
  </si>
  <si>
    <t>6. Spieltag</t>
  </si>
  <si>
    <t>7. Spieltag</t>
  </si>
  <si>
    <t>Ergebnisse vom 7. Spieltag</t>
  </si>
  <si>
    <t>Tabelle 7. Spieltag</t>
  </si>
  <si>
    <t>Einzelwertung 7. Spieltag</t>
  </si>
  <si>
    <t>Ergebnisse vom 8. Spieltag</t>
  </si>
  <si>
    <t>Tabelle 8. Spieltag</t>
  </si>
  <si>
    <t>Einzelwertung 8. Spieltag</t>
  </si>
  <si>
    <t>8. Spieltag</t>
  </si>
  <si>
    <t>9. Spieltag</t>
  </si>
  <si>
    <t>Ergebnisse vom 9. Spieltag</t>
  </si>
  <si>
    <t>Tabelle 9. Spieltag</t>
  </si>
  <si>
    <t>Einzelwertung 9. Spieltag</t>
  </si>
  <si>
    <t>VWG</t>
  </si>
  <si>
    <t>Tele / Post 2</t>
  </si>
  <si>
    <t>OLB</t>
  </si>
  <si>
    <t>KDO</t>
  </si>
  <si>
    <t xml:space="preserve"> B e t r i e b s s p o r t - K e g e l n
2. S t a f f e l
9. S p i e l t a g  - 01.03.2016</t>
  </si>
  <si>
    <t>Stadt Oldenburg</t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</si>
  <si>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8. S p i e l t a g 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</si>
  <si>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7.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</si>
  <si>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6.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</si>
  <si>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5.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</si>
  <si>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4.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</si>
  <si>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3. S p i e l t a g 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</si>
  <si>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2.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</si>
  <si>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2. S t a f f e l</t>
    </r>
    <r>
      <rPr>
        <b/>
        <sz val="28"/>
        <rFont val="Comic Sans MS"/>
        <family val="4"/>
      </rPr>
      <t xml:space="preserve">
1. S p i e l t a g</t>
    </r>
  </si>
  <si>
    <t>E. Bruns</t>
  </si>
  <si>
    <t>G. Siefken</t>
  </si>
  <si>
    <t>H. Frerichs</t>
  </si>
  <si>
    <t>T. Fromhage</t>
  </si>
  <si>
    <t>L. Bruns</t>
  </si>
  <si>
    <t>H. Tietz</t>
  </si>
  <si>
    <t>H. Kliche</t>
  </si>
  <si>
    <t>J. Künken</t>
  </si>
  <si>
    <t>P. Schelper</t>
  </si>
  <si>
    <t>H. Hehemeyer</t>
  </si>
  <si>
    <t>A. Krause</t>
  </si>
  <si>
    <t>J. Wieczorek</t>
  </si>
  <si>
    <t>E. Oesten</t>
  </si>
  <si>
    <t>M. Flerlage</t>
  </si>
  <si>
    <t>H. Bruns</t>
  </si>
  <si>
    <t>H. Behrens</t>
  </si>
  <si>
    <t>H. Harsche</t>
  </si>
  <si>
    <t>M. Schlömer</t>
  </si>
  <si>
    <t>K. Luers</t>
  </si>
  <si>
    <t>R. Heye</t>
  </si>
  <si>
    <t>J. Hanken</t>
  </si>
  <si>
    <t>H. Hobbiesiefken</t>
  </si>
  <si>
    <t>U. Schütte</t>
  </si>
  <si>
    <t>O. Fischer</t>
  </si>
  <si>
    <t>A. Lüschen</t>
  </si>
  <si>
    <t>Heinz Frerichs</t>
  </si>
  <si>
    <t>M. Sunder</t>
  </si>
  <si>
    <t>T. Jacobs</t>
  </si>
  <si>
    <t>E. Köpken</t>
  </si>
  <si>
    <t>A. Hehemeyer</t>
  </si>
  <si>
    <t>T. Witte</t>
  </si>
  <si>
    <t>Dienstag, 22.November 2016</t>
  </si>
  <si>
    <t>Dienstag, 08.November 2016</t>
  </si>
  <si>
    <t>H. Bendfeldt</t>
  </si>
  <si>
    <t>G. Wiene</t>
  </si>
  <si>
    <t>D. Schlieben</t>
  </si>
  <si>
    <t>M. Evers</t>
  </si>
  <si>
    <t>C. Lüers</t>
  </si>
  <si>
    <t>Dienstag, 31.01.2017</t>
  </si>
  <si>
    <t>Dienstag, 14.02.2017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</si>
</sst>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&quot;.&quot;"/>
    <numFmt numFmtId="165" formatCode="#,##0\ &quot;Euro&quot;;\-#,##0\ &quot;Euro&quot;"/>
    <numFmt numFmtId="166" formatCode="#,##0\ &quot;Euro&quot;;[Red]\-#,##0\ &quot;Euro&quot;"/>
    <numFmt numFmtId="167" formatCode="#,##0.00\ &quot;Euro&quot;;\-#,##0.00\ &quot;Euro&quot;"/>
    <numFmt numFmtId="168" formatCode="#,##0.00\ &quot;Euro&quot;;[Red]\-#,##0.00\ &quot;Euro&quot;"/>
    <numFmt numFmtId="169" formatCode="_-* #,##0\ &quot;Euro&quot;_-;\-* #,##0\ &quot;Euro&quot;_-;_-* &quot;-&quot;\ &quot;Euro&quot;_-;_-@_-"/>
    <numFmt numFmtId="170" formatCode="_-* #,##0\ _E_u_r_o_-;\-* #,##0\ _E_u_r_o_-;_-* &quot;-&quot;\ _E_u_r_o_-;_-@_-"/>
    <numFmt numFmtId="171" formatCode="_-* #,##0.00\ &quot;Euro&quot;_-;\-* #,##0.00\ &quot;Euro&quot;_-;_-* &quot;-&quot;??\ &quot;Euro&quot;_-;_-@_-"/>
    <numFmt numFmtId="172" formatCode="_-* #,##0.00\ _E_u_r_o_-;\-* #,##0.00\ _E_u_r_o_-;_-* &quot;-&quot;??\ _E_u_r_o_-;_-@_-"/>
    <numFmt numFmtId="173" formatCode="h:mm"/>
    <numFmt numFmtId="174" formatCode="0.0000"/>
    <numFmt numFmtId="175" formatCode="_-* #,##0.00\ [$€-1]_-;\-* #,##0.00\ [$€-1]_-;_-* &quot;-&quot;??\ [$€-1]_-"/>
    <numFmt numFmtId="176" formatCode="h:mm;@"/>
    <numFmt numFmtId="177" formatCode="[$-4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F800]dddd\,\ mmmm\ dd\,\ yyyy"/>
    <numFmt numFmtId="183" formatCode="[$-407]dddd\,\ d/\ mmmm\ yyyy"/>
    <numFmt numFmtId="184" formatCode="[$-407]d\.\ mmmm\ yyyy"/>
  </numFmts>
  <fonts count="63">
    <font>
      <sz val="10"/>
      <name val="Arial"/>
      <family val="0"/>
    </font>
    <font>
      <sz val="16"/>
      <name val="Arial"/>
      <family val="2"/>
    </font>
    <font>
      <sz val="10"/>
      <name val="Comic Sans MS"/>
      <family val="4"/>
    </font>
    <font>
      <sz val="20"/>
      <name val="Comic Sans MS"/>
      <family val="4"/>
    </font>
    <font>
      <b/>
      <sz val="26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sz val="16"/>
      <color indexed="9"/>
      <name val="Comic Sans MS"/>
      <family val="4"/>
    </font>
    <font>
      <sz val="12"/>
      <name val="Comic Sans MS"/>
      <family val="4"/>
    </font>
    <font>
      <b/>
      <sz val="16"/>
      <name val="Comic Sans MS"/>
      <family val="4"/>
    </font>
    <font>
      <sz val="18"/>
      <name val="Comic Sans MS"/>
      <family val="4"/>
    </font>
    <font>
      <sz val="13"/>
      <name val="Comic Sans MS"/>
      <family val="4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sz val="28"/>
      <name val="Comic Sans MS"/>
      <family val="4"/>
    </font>
    <font>
      <b/>
      <sz val="20"/>
      <name val="Comic Sans MS"/>
      <family val="4"/>
    </font>
    <font>
      <b/>
      <sz val="22"/>
      <name val="Comic Sans MS"/>
      <family val="4"/>
    </font>
    <font>
      <b/>
      <sz val="24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28"/>
      <name val="Comic Sans MS"/>
      <family val="4"/>
    </font>
    <font>
      <sz val="16"/>
      <color indexed="10"/>
      <name val="Arial"/>
      <family val="2"/>
    </font>
    <font>
      <b/>
      <sz val="18"/>
      <color indexed="9"/>
      <name val="Comic Sans MS"/>
      <family val="4"/>
    </font>
    <font>
      <b/>
      <sz val="20"/>
      <color indexed="9"/>
      <name val="Comic Sans MS"/>
      <family val="4"/>
    </font>
    <font>
      <b/>
      <sz val="16"/>
      <color indexed="9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9" applyNumberFormat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64" fontId="15" fillId="0" borderId="0" xfId="0" applyNumberFormat="1" applyFont="1" applyFill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1" fontId="10" fillId="0" borderId="14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indent="1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17" fillId="0" borderId="16" xfId="0" applyNumberFormat="1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left" vertical="center" indent="1"/>
    </xf>
    <xf numFmtId="1" fontId="15" fillId="0" borderId="2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left" vertical="center" indent="1"/>
    </xf>
    <xf numFmtId="1" fontId="10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1" fontId="11" fillId="32" borderId="25" xfId="0" applyNumberFormat="1" applyFont="1" applyFill="1" applyBorder="1" applyAlignment="1">
      <alignment horizontal="center" vertical="center"/>
    </xf>
    <xf numFmtId="1" fontId="11" fillId="32" borderId="26" xfId="0" applyNumberFormat="1" applyFont="1" applyFill="1" applyBorder="1" applyAlignment="1">
      <alignment horizontal="center" vertical="center"/>
    </xf>
    <xf numFmtId="1" fontId="11" fillId="32" borderId="2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indent="1"/>
    </xf>
    <xf numFmtId="0" fontId="15" fillId="0" borderId="14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23" xfId="0" applyFont="1" applyFill="1" applyBorder="1" applyAlignment="1">
      <alignment horizontal="left" vertical="center" indent="1"/>
    </xf>
    <xf numFmtId="1" fontId="15" fillId="0" borderId="16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1" fontId="11" fillId="3" borderId="28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17" fillId="0" borderId="16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9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indent="1"/>
    </xf>
    <xf numFmtId="1" fontId="10" fillId="0" borderId="31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indent="1"/>
    </xf>
    <xf numFmtId="1" fontId="10" fillId="0" borderId="26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2" fontId="3" fillId="0" borderId="31" xfId="0" applyNumberFormat="1" applyFont="1" applyFill="1" applyBorder="1" applyAlignment="1">
      <alignment horizontal="left" vertical="center" indent="1"/>
    </xf>
    <xf numFmtId="1" fontId="10" fillId="0" borderId="3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0" xfId="0" applyFill="1" applyAlignment="1" applyProtection="1">
      <alignment horizontal="left"/>
      <protection locked="0"/>
    </xf>
    <xf numFmtId="1" fontId="11" fillId="3" borderId="25" xfId="0" applyNumberFormat="1" applyFont="1" applyFill="1" applyBorder="1" applyAlignment="1">
      <alignment vertical="center"/>
    </xf>
    <xf numFmtId="1" fontId="11" fillId="3" borderId="28" xfId="0" applyNumberFormat="1" applyFont="1" applyFill="1" applyBorder="1" applyAlignment="1">
      <alignment vertical="center"/>
    </xf>
    <xf numFmtId="1" fontId="11" fillId="3" borderId="1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indent="1"/>
    </xf>
    <xf numFmtId="0" fontId="15" fillId="0" borderId="26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1" fontId="15" fillId="0" borderId="32" xfId="0" applyNumberFormat="1" applyFont="1" applyFill="1" applyBorder="1" applyAlignment="1">
      <alignment horizontal="center" vertical="center"/>
    </xf>
    <xf numFmtId="2" fontId="17" fillId="0" borderId="26" xfId="0" applyNumberFormat="1" applyFont="1" applyFill="1" applyBorder="1" applyAlignment="1">
      <alignment horizontal="left" vertical="center" indent="1"/>
    </xf>
    <xf numFmtId="2" fontId="17" fillId="0" borderId="0" xfId="0" applyNumberFormat="1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 indent="1"/>
    </xf>
    <xf numFmtId="1" fontId="15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right" vertical="center"/>
    </xf>
    <xf numFmtId="1" fontId="15" fillId="0" borderId="2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23" xfId="0" applyFont="1" applyFill="1" applyBorder="1" applyAlignment="1">
      <alignment horizontal="left" vertical="center" indent="1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left" vertical="center" indent="1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34" borderId="36" xfId="0" applyFont="1" applyFill="1" applyBorder="1" applyAlignment="1" applyProtection="1">
      <alignment horizontal="center" vertical="center"/>
      <protection locked="0"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19" fillId="35" borderId="36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2" fontId="19" fillId="0" borderId="0" xfId="0" applyNumberFormat="1" applyFont="1" applyBorder="1" applyAlignment="1" applyProtection="1">
      <alignment horizontal="center" vertical="center" wrapText="1"/>
      <protection locked="0"/>
    </xf>
    <xf numFmtId="0" fontId="19" fillId="36" borderId="36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1" fontId="11" fillId="32" borderId="37" xfId="0" applyNumberFormat="1" applyFont="1" applyFill="1" applyBorder="1" applyAlignment="1">
      <alignment horizontal="center" vertical="center" wrapText="1"/>
    </xf>
    <xf numFmtId="1" fontId="11" fillId="32" borderId="38" xfId="0" applyNumberFormat="1" applyFont="1" applyFill="1" applyBorder="1" applyAlignment="1">
      <alignment horizontal="center" vertical="center" wrapText="1"/>
    </xf>
    <xf numFmtId="1" fontId="11" fillId="32" borderId="39" xfId="0" applyNumberFormat="1" applyFont="1" applyFill="1" applyBorder="1" applyAlignment="1">
      <alignment horizontal="center" vertical="center" wrapText="1"/>
    </xf>
    <xf numFmtId="1" fontId="11" fillId="32" borderId="4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left" vertical="center"/>
    </xf>
    <xf numFmtId="1" fontId="10" fillId="0" borderId="42" xfId="0" applyNumberFormat="1" applyFont="1" applyFill="1" applyBorder="1" applyAlignment="1">
      <alignment horizontal="left" vertical="center"/>
    </xf>
    <xf numFmtId="1" fontId="10" fillId="0" borderId="43" xfId="0" applyNumberFormat="1" applyFont="1" applyFill="1" applyBorder="1" applyAlignment="1">
      <alignment horizontal="left" vertical="center"/>
    </xf>
    <xf numFmtId="0" fontId="15" fillId="34" borderId="36" xfId="0" applyFont="1" applyFill="1" applyBorder="1" applyAlignment="1" applyProtection="1">
      <alignment horizontal="center" vertical="center"/>
      <protection locked="0"/>
    </xf>
    <xf numFmtId="0" fontId="15" fillId="34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" fontId="10" fillId="0" borderId="44" xfId="0" applyNumberFormat="1" applyFont="1" applyFill="1" applyBorder="1" applyAlignment="1">
      <alignment horizontal="left" vertical="center"/>
    </xf>
    <xf numFmtId="1" fontId="10" fillId="0" borderId="45" xfId="0" applyNumberFormat="1" applyFont="1" applyFill="1" applyBorder="1" applyAlignment="1">
      <alignment horizontal="left" vertical="center"/>
    </xf>
    <xf numFmtId="1" fontId="10" fillId="0" borderId="46" xfId="0" applyNumberFormat="1" applyFont="1" applyFill="1" applyBorder="1" applyAlignment="1">
      <alignment horizontal="left" vertical="center"/>
    </xf>
    <xf numFmtId="1" fontId="10" fillId="0" borderId="47" xfId="0" applyNumberFormat="1" applyFont="1" applyFill="1" applyBorder="1" applyAlignment="1">
      <alignment horizontal="left" vertical="center"/>
    </xf>
    <xf numFmtId="1" fontId="10" fillId="0" borderId="48" xfId="0" applyNumberFormat="1" applyFont="1" applyFill="1" applyBorder="1" applyAlignment="1">
      <alignment horizontal="left" vertical="center"/>
    </xf>
    <xf numFmtId="1" fontId="10" fillId="0" borderId="49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7" fillId="34" borderId="36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5" fillId="34" borderId="36" xfId="0" applyFont="1" applyFill="1" applyBorder="1" applyAlignment="1" applyProtection="1">
      <alignment horizontal="center" vertical="center"/>
      <protection/>
    </xf>
    <xf numFmtId="0" fontId="15" fillId="34" borderId="12" xfId="0" applyFont="1" applyFill="1" applyBorder="1" applyAlignment="1" applyProtection="1">
      <alignment horizontal="center" vertical="center"/>
      <protection/>
    </xf>
    <xf numFmtId="1" fontId="11" fillId="3" borderId="25" xfId="0" applyNumberFormat="1" applyFont="1" applyFill="1" applyBorder="1" applyAlignment="1">
      <alignment horizontal="center" vertical="center"/>
    </xf>
    <xf numFmtId="1" fontId="11" fillId="3" borderId="28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left" vertical="center"/>
    </xf>
    <xf numFmtId="1" fontId="15" fillId="0" borderId="45" xfId="0" applyNumberFormat="1" applyFont="1" applyFill="1" applyBorder="1" applyAlignment="1">
      <alignment horizontal="left" vertical="center"/>
    </xf>
    <xf numFmtId="1" fontId="15" fillId="0" borderId="46" xfId="0" applyNumberFormat="1" applyFont="1" applyFill="1" applyBorder="1" applyAlignment="1">
      <alignment horizontal="left" vertical="center"/>
    </xf>
    <xf numFmtId="1" fontId="15" fillId="0" borderId="41" xfId="0" applyNumberFormat="1" applyFont="1" applyFill="1" applyBorder="1" applyAlignment="1">
      <alignment horizontal="left" vertical="center"/>
    </xf>
    <xf numFmtId="1" fontId="15" fillId="0" borderId="42" xfId="0" applyNumberFormat="1" applyFont="1" applyFill="1" applyBorder="1" applyAlignment="1">
      <alignment horizontal="left" vertical="center"/>
    </xf>
    <xf numFmtId="1" fontId="15" fillId="0" borderId="43" xfId="0" applyNumberFormat="1" applyFont="1" applyFill="1" applyBorder="1" applyAlignment="1">
      <alignment horizontal="left" vertical="center"/>
    </xf>
    <xf numFmtId="0" fontId="17" fillId="34" borderId="36" xfId="0" applyFont="1" applyFill="1" applyBorder="1" applyAlignment="1" applyProtection="1">
      <alignment horizontal="center" vertical="center"/>
      <protection/>
    </xf>
    <xf numFmtId="0" fontId="17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1%20Privat\01%20%20%20K%20V%20N\A%20%20%20LANDESMEISTERSCHAFTEN\LM%20Bohle\Mannschaften-selbstsortie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M - Da  "/>
      <sheetName val="  M - Da A  "/>
      <sheetName val="  M - He  "/>
      <sheetName val="  M - He A  "/>
      <sheetName val="  M - He B   (2)"/>
      <sheetName val="  M - He B  "/>
    </sheetNames>
    <definedNames>
      <definedName name="ZwölfMannschaften_sortier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4">
      <selection activeCell="B27" sqref="B27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hidden="1" customWidth="1"/>
    <col min="32" max="33" width="0" style="1" hidden="1" customWidth="1"/>
    <col min="34" max="34" width="22.57421875" style="1" hidden="1" customWidth="1"/>
    <col min="35" max="35" width="19.7109375" style="1" hidden="1" customWidth="1"/>
    <col min="36" max="16384" width="11.421875" style="1" customWidth="1"/>
  </cols>
  <sheetData>
    <row r="1" spans="1:18" ht="135" customHeight="1">
      <c r="A1" s="167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39.75" customHeight="1">
      <c r="A2" s="176">
        <v>42668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2</v>
      </c>
      <c r="AI3" s="4" t="str">
        <f>B5</f>
        <v>G. Siefken</v>
      </c>
    </row>
    <row r="4" spans="1:35" s="4" customFormat="1" ht="30" customHeight="1">
      <c r="A4" s="187" t="s">
        <v>61</v>
      </c>
      <c r="B4" s="188"/>
      <c r="C4" s="17" t="s">
        <v>0</v>
      </c>
      <c r="D4" s="15" t="s">
        <v>5</v>
      </c>
      <c r="E4" s="7" t="s">
        <v>8</v>
      </c>
      <c r="F4" s="3"/>
      <c r="G4" s="187" t="s">
        <v>62</v>
      </c>
      <c r="H4" s="188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28</v>
      </c>
      <c r="AI4" s="4" t="str">
        <f>B6</f>
        <v>T. Jacobs</v>
      </c>
    </row>
    <row r="5" spans="1:35" s="4" customFormat="1" ht="30" customHeight="1">
      <c r="A5" s="7">
        <v>1</v>
      </c>
      <c r="B5" s="95" t="s">
        <v>76</v>
      </c>
      <c r="C5" s="20">
        <v>542</v>
      </c>
      <c r="D5" s="13">
        <f>IF(C5="","",C5-546)</f>
        <v>-4</v>
      </c>
      <c r="E5" s="7">
        <f>IF(C5=0,"",INDEX(Einzelwertung!K$3:K$70,MATCH(B5,Einzelwertung!G$3:G$70,0)))</f>
        <v>16</v>
      </c>
      <c r="F5" s="3"/>
      <c r="G5" s="7">
        <v>1</v>
      </c>
      <c r="H5" s="95" t="s">
        <v>80</v>
      </c>
      <c r="I5" s="20">
        <v>552</v>
      </c>
      <c r="J5" s="13">
        <f>IF(I5="","",I5-546)</f>
        <v>6</v>
      </c>
      <c r="K5" s="7">
        <f>IF(I5=0,"",INDEX(Einzelwertung!K$3:K$70,MATCH(H5,Einzelwertung!G$3:G$70,0)))</f>
        <v>18</v>
      </c>
      <c r="M5" s="171" t="s">
        <v>26</v>
      </c>
      <c r="N5" s="172"/>
      <c r="O5" s="172"/>
      <c r="P5" s="172"/>
      <c r="Q5" s="172"/>
      <c r="R5" s="173"/>
      <c r="AH5" s="4">
        <f>MATCH(AI5,Einzelwertung!G$3:G$70,0)</f>
        <v>5</v>
      </c>
      <c r="AI5" s="4" t="str">
        <f>B7</f>
        <v>L. Bruns</v>
      </c>
    </row>
    <row r="6" spans="1:35" s="4" customFormat="1" ht="30" customHeight="1">
      <c r="A6" s="7">
        <v>2</v>
      </c>
      <c r="B6" s="95" t="s">
        <v>102</v>
      </c>
      <c r="C6" s="20">
        <v>482</v>
      </c>
      <c r="D6" s="13">
        <f>IF(C6="","",C6-546)</f>
        <v>-64</v>
      </c>
      <c r="E6" s="7">
        <f>IF(C6=0,"",INDEX(Einzelwertung!K$3:K$70,MATCH(B6,Einzelwertung!G$3:G$70,0)))</f>
        <v>8</v>
      </c>
      <c r="F6" s="3"/>
      <c r="G6" s="7">
        <v>2</v>
      </c>
      <c r="H6" s="95" t="s">
        <v>81</v>
      </c>
      <c r="I6" s="20">
        <v>508</v>
      </c>
      <c r="J6" s="13">
        <f>IF(I6="","",I6-546)</f>
        <v>-38</v>
      </c>
      <c r="K6" s="7">
        <f>IF(I6=0,"",INDEX(Einzelwertung!K$3:K$70,MATCH(H6,Einzelwertung!G$3:G$70,0)))</f>
        <v>10</v>
      </c>
      <c r="M6" s="58" t="s">
        <v>1</v>
      </c>
      <c r="N6" s="59" t="s">
        <v>2</v>
      </c>
      <c r="O6" s="60" t="s">
        <v>0</v>
      </c>
      <c r="P6" s="61"/>
      <c r="Q6" s="180" t="s">
        <v>3</v>
      </c>
      <c r="R6" s="182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4</v>
      </c>
      <c r="AI6" s="4" t="str">
        <f>B8</f>
        <v>T. Fromhage</v>
      </c>
    </row>
    <row r="7" spans="1:35" s="4" customFormat="1" ht="30" customHeight="1">
      <c r="A7" s="7">
        <v>3</v>
      </c>
      <c r="B7" s="95" t="s">
        <v>79</v>
      </c>
      <c r="C7" s="20">
        <v>557</v>
      </c>
      <c r="D7" s="13">
        <f>IF(C7="","",C7-546)</f>
        <v>11</v>
      </c>
      <c r="E7" s="7">
        <f>IF(C7=0,"",INDEX(Einzelwertung!K$3:K$70,MATCH(B7,Einzelwertung!G$3:G$70,0)))</f>
        <v>20</v>
      </c>
      <c r="F7" s="3"/>
      <c r="G7" s="7">
        <v>3</v>
      </c>
      <c r="H7" s="95" t="s">
        <v>82</v>
      </c>
      <c r="I7" s="20">
        <v>550</v>
      </c>
      <c r="J7" s="13">
        <f>IF(I7="","",I7-546)</f>
        <v>4</v>
      </c>
      <c r="K7" s="7">
        <f>IF(I7=0,"",INDEX(Einzelwertung!K$3:K$70,MATCH(H7,Einzelwertung!G$3:G$70,0)))</f>
        <v>17</v>
      </c>
      <c r="M7" s="48">
        <f>IF(AA7=0,"",RANK(P7,$P$7:$P$11))</f>
        <v>1</v>
      </c>
      <c r="N7" s="63" t="str">
        <f>IF($AA7=0,"",INDEX(Y$7:Y$13,MATCH(O7,AB$7:AB$14,0)))</f>
        <v>Stadt Oldenburg</v>
      </c>
      <c r="O7" s="35">
        <f>IF($AA$14&gt;0,"",LARGE(AB$7:AB$14,ROW()-6))</f>
        <v>2254.05</v>
      </c>
      <c r="P7" s="39">
        <f>IF($AA$14&gt;0,"",LARGE(Z$7:Z$14,ROW()-6))</f>
        <v>2254</v>
      </c>
      <c r="Q7" s="181"/>
      <c r="R7" s="183"/>
      <c r="S7" s="38">
        <v>0</v>
      </c>
      <c r="T7" s="38">
        <v>0.001</v>
      </c>
      <c r="U7" s="43">
        <f aca="true" t="shared" si="0" ref="U7:U12">SUM(S7+T7+W7)</f>
        <v>4.001</v>
      </c>
      <c r="V7" s="38">
        <f aca="true" t="shared" si="1" ref="V7:V12">RANK(Z7,Z$7:Z$14)</f>
        <v>2</v>
      </c>
      <c r="W7" s="38">
        <f aca="true" t="shared" si="2" ref="W7:W12">INDEX(AD$8:AD$15,MATCH(V7,AC$8:AC$15))</f>
        <v>4</v>
      </c>
      <c r="X7" s="4">
        <v>0.01</v>
      </c>
      <c r="Y7" s="37" t="str">
        <f>$A$4</f>
        <v>VWG</v>
      </c>
      <c r="Z7" s="4">
        <f>$C$10</f>
        <v>2206</v>
      </c>
      <c r="AA7" s="4">
        <f>SUM(Z7:Z14)</f>
        <v>8765</v>
      </c>
      <c r="AB7" s="4">
        <f>SUM(Z7+X7)</f>
        <v>2206.01</v>
      </c>
      <c r="AC7" s="4" t="s">
        <v>1</v>
      </c>
      <c r="AD7" s="4" t="s">
        <v>8</v>
      </c>
      <c r="AH7" s="4">
        <f>MATCH(AI7,Einzelwertung!G$3:G$70,0)</f>
        <v>1</v>
      </c>
      <c r="AI7" s="4" t="str">
        <f>B9</f>
        <v>E. Bruns</v>
      </c>
    </row>
    <row r="8" spans="1:35" s="4" customFormat="1" ht="30" customHeight="1">
      <c r="A8" s="7">
        <v>4</v>
      </c>
      <c r="B8" s="95" t="s">
        <v>78</v>
      </c>
      <c r="C8" s="20">
        <v>593</v>
      </c>
      <c r="D8" s="13">
        <f>IF(C8="","",C8-546)</f>
        <v>47</v>
      </c>
      <c r="E8" s="7">
        <f>IF(C8=0,"",INDEX(Einzelwertung!K$3:K$70,MATCH(B8,Einzelwertung!G$3:G$70,0)))</f>
        <v>24</v>
      </c>
      <c r="F8" s="3"/>
      <c r="G8" s="7">
        <v>4</v>
      </c>
      <c r="H8" s="95" t="s">
        <v>104</v>
      </c>
      <c r="I8" s="20">
        <v>506</v>
      </c>
      <c r="J8" s="13">
        <f>IF(I8="","",I8-546)</f>
        <v>-40</v>
      </c>
      <c r="K8" s="7">
        <f>IF(I8=0,"",INDEX(Einzelwertung!K$3:K$70,MATCH(H8,Einzelwertung!G$3:G$70,0)))</f>
        <v>9</v>
      </c>
      <c r="M8" s="27">
        <f>IF(AA7=0,"",RANK(P8,$P$7:$P$11))</f>
        <v>2</v>
      </c>
      <c r="N8" s="64" t="str">
        <f>IF($AA7=0,"",INDEX(Y$7:Y$13,MATCH(O8,AB$7:AB$13,0)))</f>
        <v>VWG</v>
      </c>
      <c r="O8" s="28">
        <f>IF($AA$14&gt;0,"",LARGE(AB$7:AB$14,ROW()-6))</f>
        <v>2206.01</v>
      </c>
      <c r="P8" s="39">
        <f>IF($AA$14&gt;0,"",LARGE(Z$7:Z$14,ROW()-6))</f>
        <v>2206</v>
      </c>
      <c r="Q8" s="156">
        <f>IF($AA$7=0," ",($O$7-O8)*-1)</f>
        <v>-48.039999999999964</v>
      </c>
      <c r="R8" s="159">
        <f>IF($AA$7=0," ",(O7-O8)*-1)</f>
        <v>-48.039999999999964</v>
      </c>
      <c r="S8" s="38">
        <v>0</v>
      </c>
      <c r="T8" s="38">
        <v>0.002</v>
      </c>
      <c r="U8" s="43">
        <f t="shared" si="0"/>
        <v>2.002</v>
      </c>
      <c r="V8" s="38">
        <f t="shared" si="1"/>
        <v>4</v>
      </c>
      <c r="W8" s="38">
        <f t="shared" si="2"/>
        <v>2</v>
      </c>
      <c r="X8" s="4">
        <v>0.02</v>
      </c>
      <c r="Y8" s="37" t="str">
        <f>$G$4</f>
        <v>Tele / Post 2</v>
      </c>
      <c r="Z8" s="4">
        <f>$I$10</f>
        <v>2116</v>
      </c>
      <c r="AB8" s="4">
        <f aca="true" t="shared" si="3" ref="AB8:AB13">SUM(Z8+X8)</f>
        <v>2116.02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75</v>
      </c>
      <c r="C9" s="20">
        <v>514</v>
      </c>
      <c r="D9" s="13">
        <f>IF(C9="","",C9-546)</f>
        <v>-32</v>
      </c>
      <c r="E9" s="7">
        <f>IF(C9=0,"",INDEX(Einzelwertung!K$3:K$70,MATCH(B9,Einzelwertung!G$3:G$70,0)))</f>
        <v>11</v>
      </c>
      <c r="F9" s="3"/>
      <c r="G9" s="14">
        <v>5</v>
      </c>
      <c r="H9" s="95"/>
      <c r="I9" s="20"/>
      <c r="J9" s="13">
        <f>IF(I9="","",I9-546)</f>
      </c>
      <c r="K9" s="7">
        <f>IF(I9=0,"",INDEX(Einzelwertung!K$3:K$70,MATCH(H9,Einzelwertung!G$3:G$70,0)))</f>
      </c>
      <c r="M9" s="27">
        <f>IF(AA7=0,"",RANK(P9,$P$7:$P$11))</f>
        <v>3</v>
      </c>
      <c r="N9" s="64" t="str">
        <f>IF($AA7=0,"",INDEX(Y$7:Y$14,MATCH(O9,AB$7:AB$14,0)))</f>
        <v>KDO</v>
      </c>
      <c r="O9" s="28">
        <f>IF($AA$14&gt;0,"",LARGE(AB$7:AB$14,ROW()-6))</f>
        <v>2189.06</v>
      </c>
      <c r="P9" s="39">
        <f>IF($AA$14&gt;0,"",LARGE(Z$7:Z$14,ROW()-6))</f>
        <v>2189</v>
      </c>
      <c r="Q9" s="29">
        <f>IF($AA$7=0," ",($O$7-O9)*-1)</f>
        <v>-64.99000000000024</v>
      </c>
      <c r="R9" s="160">
        <f>IF($AA$7=0," ",(O8-O9)*-1)</f>
        <v>-16.950000000000273</v>
      </c>
      <c r="S9" s="38">
        <v>0</v>
      </c>
      <c r="T9" s="38">
        <v>0.003</v>
      </c>
      <c r="U9" s="43">
        <f t="shared" si="0"/>
        <v>1.003</v>
      </c>
      <c r="V9" s="38">
        <f t="shared" si="1"/>
        <v>5</v>
      </c>
      <c r="W9" s="38">
        <f t="shared" si="2"/>
        <v>1</v>
      </c>
      <c r="X9" s="4">
        <v>0.03</v>
      </c>
      <c r="Y9" s="37">
        <f>$A$13</f>
        <v>0</v>
      </c>
      <c r="Z9" s="4">
        <f>$C$19</f>
        <v>0</v>
      </c>
      <c r="AB9" s="4">
        <f t="shared" si="3"/>
        <v>0.03</v>
      </c>
      <c r="AC9" s="4">
        <v>2</v>
      </c>
      <c r="AD9" s="4">
        <v>4</v>
      </c>
      <c r="AH9" s="4">
        <f>MATCH(AI9,Einzelwertung!G$3:G$70,0)</f>
        <v>7</v>
      </c>
      <c r="AI9" s="4" t="str">
        <f>H6</f>
        <v>H. Kliche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2206</v>
      </c>
      <c r="D10" s="21">
        <f>SUM(D5:D9,IF(A10=5,-MIN(D5:D9)))</f>
        <v>22</v>
      </c>
      <c r="E10" s="47"/>
      <c r="F10" s="3"/>
      <c r="G10" s="19">
        <f>COUNT(I5:I9)</f>
        <v>4</v>
      </c>
      <c r="H10" s="22" t="s">
        <v>6</v>
      </c>
      <c r="I10" s="21">
        <f>SUM(I5:I9,IF(G10=5,-MIN(I5:I9)))</f>
        <v>2116</v>
      </c>
      <c r="J10" s="21">
        <f>SUM(J5:J9,IF(G10=5,-MIN(J5:J9)))</f>
        <v>-68</v>
      </c>
      <c r="K10" s="47"/>
      <c r="M10" s="27">
        <f>IF(AA7=0,"",RANK(P10,$P$7:$P$11))</f>
        <v>4</v>
      </c>
      <c r="N10" s="64" t="str">
        <f>IF($AA7=0,"",INDEX(Y$7:Y$14,MATCH(O10,AB$7:AB$14,0)))</f>
        <v>Tele / Post 2</v>
      </c>
      <c r="O10" s="28">
        <f>IF($AA$14&gt;0,"",LARGE(AB$7:AB$14,ROW()-6))</f>
        <v>2116.02</v>
      </c>
      <c r="P10" s="39">
        <f>IF($AA$14&gt;0,"",LARGE(Z$7:Z$14,ROW()-6))</f>
        <v>2116</v>
      </c>
      <c r="Q10" s="29">
        <f>IF($AA$7=0," ",($O$7-O10)*-1)</f>
        <v>-138.0300000000002</v>
      </c>
      <c r="R10" s="160">
        <f>IF($AA$7=0," ",(O9-O10)*-1)</f>
        <v>-73.03999999999996</v>
      </c>
      <c r="S10" s="38">
        <v>0</v>
      </c>
      <c r="T10" s="38">
        <v>0.004</v>
      </c>
      <c r="U10" s="43">
        <f t="shared" si="0"/>
        <v>1.004</v>
      </c>
      <c r="V10" s="38">
        <f t="shared" si="1"/>
        <v>5</v>
      </c>
      <c r="W10" s="38">
        <f t="shared" si="2"/>
        <v>1</v>
      </c>
      <c r="X10" s="4">
        <v>0.04</v>
      </c>
      <c r="Y10" s="37" t="str">
        <f>$G$13</f>
        <v>OLB</v>
      </c>
      <c r="Z10" s="4">
        <f>$I$19</f>
        <v>0</v>
      </c>
      <c r="AB10" s="4">
        <f t="shared" si="3"/>
        <v>0.04</v>
      </c>
      <c r="AC10" s="4">
        <v>3</v>
      </c>
      <c r="AD10" s="4">
        <v>3</v>
      </c>
      <c r="AH10" s="4">
        <f>MATCH(AI10,Einzelwertung!G$3:G$70,0)</f>
        <v>8</v>
      </c>
      <c r="AI10" s="4" t="str">
        <f>H7</f>
        <v>J. Künken</v>
      </c>
    </row>
    <row r="11" spans="1:35" s="4" customFormat="1" ht="30" customHeight="1">
      <c r="A11" s="19">
        <f>COUNT(#REF!)</f>
        <v>0</v>
      </c>
      <c r="B11" s="16"/>
      <c r="C11" s="174"/>
      <c r="D11" s="174"/>
      <c r="E11" s="140"/>
      <c r="F11" s="3"/>
      <c r="G11" s="19">
        <f>COUNT(#REF!)</f>
        <v>0</v>
      </c>
      <c r="H11" s="16"/>
      <c r="I11" s="174"/>
      <c r="J11" s="174"/>
      <c r="K11" s="140"/>
      <c r="M11" s="56">
        <f>IF(AA7=0,"",RANK(P11,$P$7:$P$11))</f>
        <v>5</v>
      </c>
      <c r="N11" s="155" t="str">
        <f>IF($AA7=0,"",INDEX(Y$7:Y$14,MATCH(O11,AB$7:AB$14,0)))</f>
        <v>OLB</v>
      </c>
      <c r="O11" s="150">
        <f>IF($AA$14&gt;0,"",LARGE(AB$7:AB$14,ROW()-6))</f>
        <v>0.04</v>
      </c>
      <c r="P11" s="39">
        <f>IF($AA$14&gt;0,"",LARGE(Z$7:Z$14,ROW()-6))</f>
        <v>0</v>
      </c>
      <c r="Q11" s="157">
        <f>IF($AA$7=0," ",($O$7-O11)*-1)</f>
        <v>-2254.01</v>
      </c>
      <c r="R11" s="161">
        <f>IF($AA$7=0," ",(O10-O11)*-1)</f>
        <v>-2115.98</v>
      </c>
      <c r="S11" s="38">
        <v>0</v>
      </c>
      <c r="T11" s="38">
        <v>0.005</v>
      </c>
      <c r="U11" s="43">
        <f t="shared" si="0"/>
        <v>5.005</v>
      </c>
      <c r="V11" s="38">
        <f t="shared" si="1"/>
        <v>1</v>
      </c>
      <c r="W11" s="38">
        <f t="shared" si="2"/>
        <v>5</v>
      </c>
      <c r="X11" s="4">
        <v>0.05</v>
      </c>
      <c r="Y11" s="37" t="str">
        <f>$A$22</f>
        <v>Stadt Oldenburg</v>
      </c>
      <c r="Z11" s="4">
        <f>$C$28</f>
        <v>2254</v>
      </c>
      <c r="AB11" s="4">
        <f t="shared" si="3"/>
        <v>2254.05</v>
      </c>
      <c r="AC11" s="4">
        <v>4</v>
      </c>
      <c r="AD11" s="4">
        <v>2</v>
      </c>
      <c r="AH11" s="4">
        <f>MATCH(AI11,Einzelwertung!G$3:G$70,0)</f>
        <v>30</v>
      </c>
      <c r="AI11" s="4" t="str">
        <f>H8</f>
        <v>A. Hehemeyer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1"/>
      <c r="N12" s="102"/>
      <c r="O12" s="104"/>
      <c r="P12" s="104"/>
      <c r="Q12" s="23"/>
      <c r="R12" s="23"/>
      <c r="S12" s="38">
        <v>0</v>
      </c>
      <c r="T12" s="38">
        <v>0.006</v>
      </c>
      <c r="U12" s="43">
        <f t="shared" si="0"/>
        <v>3.006</v>
      </c>
      <c r="V12" s="38">
        <f t="shared" si="1"/>
        <v>3</v>
      </c>
      <c r="W12" s="38">
        <f t="shared" si="2"/>
        <v>3</v>
      </c>
      <c r="X12" s="4">
        <v>0.06</v>
      </c>
      <c r="Y12" s="37" t="str">
        <f>$G$22</f>
        <v>KDO</v>
      </c>
      <c r="Z12" s="4">
        <f>$I$28</f>
        <v>2189</v>
      </c>
      <c r="AB12" s="4">
        <f t="shared" si="3"/>
        <v>2189.06</v>
      </c>
      <c r="AC12" s="4">
        <v>5</v>
      </c>
      <c r="AD12" s="4">
        <v>1</v>
      </c>
      <c r="AH12" s="4" t="e">
        <f>MATCH(AI12,Einzelwertung!G$3:G$70,0)</f>
        <v>#N/A</v>
      </c>
      <c r="AI12" s="4">
        <f>H9</f>
        <v>0</v>
      </c>
    </row>
    <row r="13" spans="1:35" s="4" customFormat="1" ht="30" customHeight="1">
      <c r="A13" s="175"/>
      <c r="B13" s="175"/>
      <c r="C13" s="143" t="s">
        <v>0</v>
      </c>
      <c r="D13" s="144" t="s">
        <v>5</v>
      </c>
      <c r="E13" s="113"/>
      <c r="F13" s="3"/>
      <c r="G13" s="165" t="s">
        <v>63</v>
      </c>
      <c r="H13" s="166"/>
      <c r="I13" s="17" t="s">
        <v>0</v>
      </c>
      <c r="J13" s="15" t="s">
        <v>5</v>
      </c>
      <c r="K13" s="7" t="s">
        <v>8</v>
      </c>
      <c r="M13" s="45"/>
      <c r="N13" s="106"/>
      <c r="O13" s="25"/>
      <c r="P13" s="39"/>
      <c r="Q13" s="23"/>
      <c r="R13" s="23"/>
      <c r="S13" s="38"/>
      <c r="T13" s="38"/>
      <c r="U13" s="43"/>
      <c r="V13" s="38"/>
      <c r="W13" s="38"/>
      <c r="Y13" s="37"/>
      <c r="Z13" s="4">
        <f>$C$37</f>
        <v>0</v>
      </c>
      <c r="AB13" s="4">
        <f t="shared" si="3"/>
        <v>0</v>
      </c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6"/>
      <c r="F14" s="3"/>
      <c r="G14" s="7">
        <v>1</v>
      </c>
      <c r="H14" s="95"/>
      <c r="I14" s="20"/>
      <c r="J14" s="13">
        <f>IF(I14="","",I14-546)</f>
      </c>
      <c r="K14" s="7">
        <f>IF(I14=0,"",INDEX(Einzelwertung!K$3:K$70,MATCH(H14,Einzelwertung!G$3:G$70,0)))</f>
      </c>
      <c r="M14" s="45"/>
      <c r="N14" s="106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6"/>
      <c r="F15" s="3"/>
      <c r="G15" s="7">
        <v>2</v>
      </c>
      <c r="H15" s="95"/>
      <c r="I15" s="20"/>
      <c r="J15" s="13">
        <f>IF(I15="","",I15-546)</f>
      </c>
      <c r="K15" s="7">
        <f>IF(I15=0,"",INDEX(Einzelwertung!K$3:K$70,MATCH(H15,Einzelwertung!G$3:G$70,0)))</f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6"/>
      <c r="F16" s="3"/>
      <c r="G16" s="7">
        <v>3</v>
      </c>
      <c r="H16" s="95"/>
      <c r="I16" s="20"/>
      <c r="J16" s="13">
        <f>IF(I16="","",I16-546)</f>
      </c>
      <c r="K16" s="7">
        <f>IF(I16=0,"",INDEX(Einzelwertung!K$3:K$70,MATCH(H16,Einzelwertung!G$3:G$70,0)))</f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6"/>
      <c r="F17" s="3"/>
      <c r="G17" s="7">
        <v>4</v>
      </c>
      <c r="H17" s="95"/>
      <c r="I17" s="20"/>
      <c r="J17" s="13">
        <f>IF(I17="","",I17-546)</f>
      </c>
      <c r="K17" s="7">
        <f>IF(I17=0,"",INDEX(Einzelwertung!K$3:K$70,MATCH(H17,Einzelwertung!G$3:G$70,0)))</f>
      </c>
      <c r="L17" s="10"/>
      <c r="M17" s="177" t="s">
        <v>25</v>
      </c>
      <c r="N17" s="178"/>
      <c r="O17" s="179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6"/>
      <c r="F18" s="3"/>
      <c r="G18" s="14">
        <v>5</v>
      </c>
      <c r="H18" s="95"/>
      <c r="I18" s="20"/>
      <c r="J18" s="13">
        <f>IF(I18="","",I18-546)</f>
      </c>
      <c r="K18" s="7">
        <f>IF(I18=0,"",INDEX(Einzelwertung!K$3:K$70,MATCH(H18,Einzelwertung!G$3:G$70,0)))</f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 t="e">
        <f>MATCH(AI18,Einzelwertung!G$3:G$70,0)</f>
        <v>#N/A</v>
      </c>
      <c r="AI18" s="4">
        <f>H14</f>
        <v>0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47"/>
      <c r="F19" s="3"/>
      <c r="G19" s="19">
        <f>COUNT(I14:I18)</f>
        <v>0</v>
      </c>
      <c r="H19" s="22" t="s">
        <v>6</v>
      </c>
      <c r="I19" s="21">
        <f>SUM(I14:I18,IF(G19=5,-MIN(I14:I18)))</f>
        <v>0</v>
      </c>
      <c r="J19" s="21">
        <f>SUM(J14:J18,IF(G19=5,-MIN(J14:J18)))</f>
        <v>0</v>
      </c>
      <c r="K19" s="47"/>
      <c r="L19" s="137">
        <f>ROUNDDOWN(O19,0)</f>
        <v>5</v>
      </c>
      <c r="M19" s="48">
        <f>IF(AA7=0,"",RANK(L19,L$19:L$23))</f>
        <v>1</v>
      </c>
      <c r="N19" s="44" t="str">
        <f>IF(AA7=0,"",INDEX(Y$7:Y$12,MATCH(O19,U$7:U$12,0)))</f>
        <v>Stadt Oldenburg</v>
      </c>
      <c r="O19" s="35">
        <f>IF(AA7=0,"",LARGE(U$7:U$12,1))</f>
        <v>5.005</v>
      </c>
      <c r="P19" s="41"/>
      <c r="Q19" s="23"/>
      <c r="R19" s="23"/>
      <c r="S19" s="45"/>
      <c r="T19" s="45"/>
      <c r="U19" s="40"/>
      <c r="W19" s="2"/>
      <c r="Y19" s="37"/>
      <c r="AH19" s="4" t="e">
        <f>MATCH(AI19,Einzelwertung!G$3:G$70,0)</f>
        <v>#N/A</v>
      </c>
      <c r="AI19" s="4">
        <f>H15</f>
        <v>0</v>
      </c>
    </row>
    <row r="20" spans="1:35" s="4" customFormat="1" ht="30" customHeight="1">
      <c r="A20" s="19">
        <f>COUNT(#REF!)</f>
        <v>0</v>
      </c>
      <c r="B20" s="16"/>
      <c r="C20" s="164"/>
      <c r="D20" s="164"/>
      <c r="E20" s="39"/>
      <c r="F20" s="3"/>
      <c r="G20" s="19">
        <f>COUNT(#REF!)</f>
        <v>0</v>
      </c>
      <c r="H20" s="16"/>
      <c r="I20" s="164"/>
      <c r="J20" s="164"/>
      <c r="K20" s="39"/>
      <c r="L20" s="137">
        <f aca="true" t="shared" si="4" ref="L20:L37">ROUNDDOWN(O20,0)</f>
        <v>4</v>
      </c>
      <c r="M20" s="27">
        <f>IF(AA7=0,"",RANK(L20,L$19:L$23))</f>
        <v>2</v>
      </c>
      <c r="N20" s="49" t="str">
        <f>IF(AA7=0,"",INDEX(Y$7:Y$12,MATCH(O20,U$7:U$12,0)))</f>
        <v>VWG</v>
      </c>
      <c r="O20" s="50">
        <f>IF(AA7=0,"",LARGE(U$7:U$12,2))</f>
        <v>4.001</v>
      </c>
      <c r="P20" s="41"/>
      <c r="Q20" s="23"/>
      <c r="R20" s="23"/>
      <c r="S20" s="45"/>
      <c r="T20" s="45"/>
      <c r="U20" s="40"/>
      <c r="W20" s="2"/>
      <c r="Y20" s="37"/>
      <c r="AH20" s="4" t="e">
        <f>MATCH(AI20,Einzelwertung!G$3:G$70,0)</f>
        <v>#N/A</v>
      </c>
      <c r="AI20" s="4">
        <f>H16</f>
        <v>0</v>
      </c>
    </row>
    <row r="21" spans="6:35" s="4" customFormat="1" ht="30" customHeight="1">
      <c r="F21" s="3"/>
      <c r="L21" s="137">
        <f t="shared" si="4"/>
        <v>3</v>
      </c>
      <c r="M21" s="27">
        <f>IF(AA7=0,"",RANK(L21,L$19:L$23))</f>
        <v>3</v>
      </c>
      <c r="N21" s="49" t="str">
        <f>IF(AA7=0,"",INDEX(Y$7:Y$12,MATCH(O21,U$7:U$12,0)))</f>
        <v>KDO</v>
      </c>
      <c r="O21" s="50">
        <f>IF(AA7=0,"",LARGE(U$7:U$12,3))</f>
        <v>3.006</v>
      </c>
      <c r="P21" s="41"/>
      <c r="Q21" s="23"/>
      <c r="R21" s="23"/>
      <c r="S21" s="45"/>
      <c r="T21" s="45"/>
      <c r="U21" s="40"/>
      <c r="W21" s="2"/>
      <c r="Y21" s="37"/>
      <c r="AH21" s="4" t="e">
        <f>MATCH(AI21,Einzelwertung!G$3:G$70,0)</f>
        <v>#N/A</v>
      </c>
      <c r="AI21" s="4">
        <f>H17</f>
        <v>0</v>
      </c>
    </row>
    <row r="22" spans="1:35" s="4" customFormat="1" ht="30" customHeight="1">
      <c r="A22" s="165" t="s">
        <v>66</v>
      </c>
      <c r="B22" s="166"/>
      <c r="C22" s="17" t="s">
        <v>0</v>
      </c>
      <c r="D22" s="15" t="s">
        <v>5</v>
      </c>
      <c r="E22" s="7" t="s">
        <v>8</v>
      </c>
      <c r="F22" s="3"/>
      <c r="G22" s="165" t="s">
        <v>64</v>
      </c>
      <c r="H22" s="166"/>
      <c r="I22" s="17" t="s">
        <v>0</v>
      </c>
      <c r="J22" s="15" t="s">
        <v>5</v>
      </c>
      <c r="K22" s="7" t="s">
        <v>8</v>
      </c>
      <c r="L22" s="137">
        <f t="shared" si="4"/>
        <v>2</v>
      </c>
      <c r="M22" s="27">
        <f>IF(AA7=0,"",RANK(L22,L$19:L$23))</f>
        <v>4</v>
      </c>
      <c r="N22" s="49" t="str">
        <f>IF(AA7=0,"",INDEX(Y$7:Y$12,MATCH(O22,U$7:U$12,0)))</f>
        <v>Tele / Post 2</v>
      </c>
      <c r="O22" s="50">
        <f>IF(AA7=0,"",LARGE(U$7:U$12,4))</f>
        <v>2.002</v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95" t="s">
        <v>105</v>
      </c>
      <c r="C23" s="20">
        <v>524</v>
      </c>
      <c r="D23" s="13">
        <f>IF(C23="","",C23-546)</f>
        <v>-22</v>
      </c>
      <c r="E23" s="7">
        <f>IF(C23=0,"",INDEX(Einzelwertung!K$3:K$70,MATCH(B23,Einzelwertung!G$3:G$70,0)))</f>
        <v>13</v>
      </c>
      <c r="F23" s="5"/>
      <c r="G23" s="7">
        <v>1</v>
      </c>
      <c r="H23" s="95" t="s">
        <v>101</v>
      </c>
      <c r="I23" s="20">
        <v>536</v>
      </c>
      <c r="J23" s="13">
        <f>IF(I23="","",I23-546)</f>
        <v>-10</v>
      </c>
      <c r="K23" s="7">
        <f>IF(I23=0,"",INDEX(Einzelwertung!K$3:K$70,MATCH(H23,Einzelwertung!G$3:G$70,0)))</f>
        <v>14</v>
      </c>
      <c r="L23" s="137">
        <f t="shared" si="4"/>
        <v>1</v>
      </c>
      <c r="M23" s="56">
        <f>IF(AA7=0,"",RANK(L23,L$19:L$23))</f>
        <v>5</v>
      </c>
      <c r="N23" s="158" t="str">
        <f>IF(AA7=0,"",INDEX(Y$7:Y$12,MATCH(O23,U$7:U$12,0)))</f>
        <v>OLB</v>
      </c>
      <c r="O23" s="153">
        <f>IF(AA7=0,"",LARGE(U$7:U$12,5))</f>
        <v>1.004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31</v>
      </c>
      <c r="AI23" s="4" t="str">
        <f>B23</f>
        <v>T. Witte</v>
      </c>
    </row>
    <row r="24" spans="1:35" s="4" customFormat="1" ht="30" customHeight="1">
      <c r="A24" s="7">
        <v>2</v>
      </c>
      <c r="B24" s="95" t="s">
        <v>99</v>
      </c>
      <c r="C24" s="20">
        <v>565</v>
      </c>
      <c r="D24" s="13">
        <f>IF(C24="","",C24-546)</f>
        <v>19</v>
      </c>
      <c r="E24" s="7">
        <f>IF(C24=0,"",INDEX(Einzelwertung!K$3:K$70,MATCH(B24,Einzelwertung!G$3:G$70,0)))</f>
        <v>22</v>
      </c>
      <c r="F24" s="5"/>
      <c r="G24" s="7">
        <v>2</v>
      </c>
      <c r="H24" s="95" t="s">
        <v>103</v>
      </c>
      <c r="I24" s="20">
        <v>538</v>
      </c>
      <c r="J24" s="13">
        <f>IF(I24="","",I24-546)</f>
        <v>-8</v>
      </c>
      <c r="K24" s="7">
        <f>IF(I24=0,"",INDEX(Einzelwertung!K$3:K$70,MATCH(H24,Einzelwertung!G$3:G$70,0)))</f>
        <v>15</v>
      </c>
      <c r="L24" s="137">
        <f t="shared" si="4"/>
        <v>0</v>
      </c>
      <c r="M24" s="109"/>
      <c r="N24" s="110"/>
      <c r="O24" s="103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26</v>
      </c>
      <c r="AI24" s="4" t="str">
        <f>B24</f>
        <v>A. Lüschen</v>
      </c>
    </row>
    <row r="25" spans="1:35" s="4" customFormat="1" ht="30" customHeight="1">
      <c r="A25" s="7">
        <v>3</v>
      </c>
      <c r="B25" s="95" t="s">
        <v>94</v>
      </c>
      <c r="C25" s="20">
        <v>570</v>
      </c>
      <c r="D25" s="13">
        <f>IF(C25="","",C25-546)</f>
        <v>24</v>
      </c>
      <c r="E25" s="7">
        <f>IF(C25=0,"",INDEX(Einzelwertung!K$3:K$70,MATCH(B25,Einzelwertung!G$3:G$70,0)))</f>
        <v>23</v>
      </c>
      <c r="F25" s="5"/>
      <c r="G25" s="7">
        <v>3</v>
      </c>
      <c r="H25" s="95" t="s">
        <v>92</v>
      </c>
      <c r="I25" s="20">
        <v>553</v>
      </c>
      <c r="J25" s="13">
        <f>IF(I25="","",I25-546)</f>
        <v>7</v>
      </c>
      <c r="K25" s="7">
        <f>IF(I25=0,"",INDEX(Einzelwertung!K$3:K$70,MATCH(H25,Einzelwertung!G$3:G$70,0)))</f>
        <v>19</v>
      </c>
      <c r="L25" s="137"/>
      <c r="M25" s="6"/>
      <c r="N25" s="111"/>
      <c r="O25" s="25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21</v>
      </c>
      <c r="AI25" s="4" t="str">
        <f>B25</f>
        <v>R. Heye</v>
      </c>
    </row>
    <row r="26" spans="1:35" s="4" customFormat="1" ht="30" customHeight="1">
      <c r="A26" s="7">
        <v>4</v>
      </c>
      <c r="B26" s="95" t="s">
        <v>98</v>
      </c>
      <c r="C26" s="20">
        <v>520</v>
      </c>
      <c r="D26" s="13">
        <f>IF(C26="","",C26-546)</f>
        <v>-26</v>
      </c>
      <c r="E26" s="7">
        <f>IF(C26=0,"",INDEX(Einzelwertung!K$3:K$70,MATCH(B26,Einzelwertung!G$3:G$70,0)))</f>
        <v>12</v>
      </c>
      <c r="F26" s="5"/>
      <c r="G26" s="7">
        <v>4</v>
      </c>
      <c r="H26" s="95" t="s">
        <v>89</v>
      </c>
      <c r="I26" s="20">
        <v>562</v>
      </c>
      <c r="J26" s="13">
        <f>IF(I26="","",I26-546)</f>
        <v>16</v>
      </c>
      <c r="K26" s="7">
        <f>IF(I26=0,"",INDEX(Einzelwertung!K$3:K$70,MATCH(H26,Einzelwertung!G$3:G$70,0)))</f>
        <v>21</v>
      </c>
      <c r="L26" s="137"/>
      <c r="M26" s="6"/>
      <c r="N26" s="111"/>
      <c r="O26" s="25"/>
      <c r="P26" s="25"/>
      <c r="S26" s="6"/>
      <c r="T26" s="6"/>
      <c r="U26" s="40"/>
      <c r="W26" s="2"/>
      <c r="Y26" s="37"/>
      <c r="AH26" s="4">
        <f>MATCH(AI26,Einzelwertung!G$3:G$70,0)</f>
        <v>25</v>
      </c>
      <c r="AI26" s="4" t="str">
        <f>B26</f>
        <v>O. Fischer</v>
      </c>
    </row>
    <row r="27" spans="1:35" s="4" customFormat="1" ht="30" customHeight="1">
      <c r="A27" s="14">
        <v>5</v>
      </c>
      <c r="B27" s="95" t="s">
        <v>97</v>
      </c>
      <c r="C27" s="20">
        <v>595</v>
      </c>
      <c r="D27" s="13">
        <f>IF(C27="","",C27-546)</f>
        <v>49</v>
      </c>
      <c r="E27" s="7">
        <f>IF(C27=0,"",INDEX(Einzelwertung!K$3:K$70,MATCH(B27,Einzelwertung!G$3:G$70,0)))</f>
        <v>25</v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IF(I27=0,"",INDEX(Einzelwertung!K$3:K$70,MATCH(H27,Einzelwertung!G$3:G$70,0)))</f>
      </c>
      <c r="L27" s="137"/>
      <c r="O27" s="47"/>
      <c r="AH27" s="4">
        <f>MATCH(AI27,Einzelwertung!G$3:G$70,0)</f>
        <v>24</v>
      </c>
      <c r="AI27" s="4" t="str">
        <f>B27</f>
        <v>U. Schütte</v>
      </c>
    </row>
    <row r="28" spans="1:35" s="4" customFormat="1" ht="30" customHeight="1">
      <c r="A28" s="19">
        <f>COUNT(C23:C27)</f>
        <v>5</v>
      </c>
      <c r="B28" s="22" t="s">
        <v>6</v>
      </c>
      <c r="C28" s="21">
        <f>SUM(C23:C27,IF(A28=5,-MIN(C23:C27)))</f>
        <v>2254</v>
      </c>
      <c r="D28" s="21">
        <f>SUM(D23:D27,IF(A28=5,-MIN(D23:D27)))</f>
        <v>70</v>
      </c>
      <c r="E28" s="47"/>
      <c r="F28" s="5"/>
      <c r="G28" s="19">
        <f>COUNT(I23:I27)</f>
        <v>4</v>
      </c>
      <c r="H28" s="22" t="s">
        <v>6</v>
      </c>
      <c r="I28" s="21">
        <f>SUM(I23:I27,IF(G28=5,-MIN(I23:I27)))</f>
        <v>2189</v>
      </c>
      <c r="J28" s="21">
        <f>SUM(J23:J27,IF(G28=5,-MIN(J23:J27)))</f>
        <v>5</v>
      </c>
      <c r="K28" s="47"/>
      <c r="L28" s="137"/>
      <c r="M28" s="168" t="s">
        <v>27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70"/>
      <c r="AH28" s="4">
        <f>MATCH(AI28,Einzelwertung!G$3:G$70,0)</f>
        <v>27</v>
      </c>
      <c r="AI28" s="4" t="str">
        <f>H23</f>
        <v>M. Sunder</v>
      </c>
    </row>
    <row r="29" spans="1:35" s="4" customFormat="1" ht="30" customHeight="1">
      <c r="A29" s="19">
        <f>COUNT(#REF!)</f>
        <v>0</v>
      </c>
      <c r="B29" s="16"/>
      <c r="C29" s="164"/>
      <c r="D29" s="164"/>
      <c r="E29" s="39"/>
      <c r="F29" s="5"/>
      <c r="G29" s="19">
        <f>COUNT(#REF!)</f>
        <v>0</v>
      </c>
      <c r="H29" s="16"/>
      <c r="I29" s="164"/>
      <c r="J29" s="164"/>
      <c r="K29" s="39"/>
      <c r="L29" s="137"/>
      <c r="M29" s="68" t="s">
        <v>1</v>
      </c>
      <c r="N29" s="69" t="s">
        <v>7</v>
      </c>
      <c r="O29" s="74" t="s">
        <v>8</v>
      </c>
      <c r="P29" s="75"/>
      <c r="Q29" s="122" t="s">
        <v>11</v>
      </c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4"/>
      <c r="AH29" s="4">
        <f>MATCH(AI29,Einzelwertung!G$3:G$70,0)</f>
        <v>29</v>
      </c>
      <c r="AI29" s="4" t="str">
        <f>H24</f>
        <v>E. Köpken</v>
      </c>
    </row>
    <row r="30" spans="6:35" s="4" customFormat="1" ht="30" customHeight="1">
      <c r="F30" s="5"/>
      <c r="L30" s="137">
        <f t="shared" si="4"/>
        <v>178</v>
      </c>
      <c r="M30" s="48">
        <f>IF(AA7=0,"",RANK(L30,L$30:L$37))</f>
        <v>1</v>
      </c>
      <c r="N30" s="34" t="str">
        <f>Einzelwertung!A3</f>
        <v>T. Fromhage</v>
      </c>
      <c r="O30" s="91">
        <f>Einzelwertung!C3</f>
        <v>178.0004</v>
      </c>
      <c r="P30" s="73"/>
      <c r="Q30" s="184" t="str">
        <f>Einzelwertung!B3</f>
        <v>VWG</v>
      </c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H30" s="4">
        <f>MATCH(AI30,Einzelwertung!G$3:G$70,0)</f>
        <v>19</v>
      </c>
      <c r="AI30" s="4" t="str">
        <f>H25</f>
        <v>M. Schlömer</v>
      </c>
    </row>
    <row r="31" spans="1:35" s="4" customFormat="1" ht="30" customHeight="1">
      <c r="A31" s="189"/>
      <c r="B31" s="189"/>
      <c r="C31" s="112"/>
      <c r="D31" s="113"/>
      <c r="E31" s="113"/>
      <c r="F31" s="8"/>
      <c r="G31" s="189"/>
      <c r="H31" s="189"/>
      <c r="I31" s="112"/>
      <c r="J31" s="113"/>
      <c r="K31" s="113"/>
      <c r="L31" s="137">
        <f t="shared" si="4"/>
        <v>172</v>
      </c>
      <c r="M31" s="27">
        <f>IF(AA7=0,"",RANK(L31,L$30:L$37))</f>
        <v>2</v>
      </c>
      <c r="N31" s="31" t="str">
        <f>Einzelwertung!A4</f>
        <v>U. Schütte</v>
      </c>
      <c r="O31" s="92">
        <f>Einzelwertung!C4</f>
        <v>172.0024</v>
      </c>
      <c r="P31" s="28"/>
      <c r="Q31" s="190" t="str">
        <f>Einzelwertung!B4</f>
        <v>Stadt Oldenburg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  <c r="AH31" s="4">
        <f>MATCH(AI31,Einzelwertung!G$3:G$70,0)</f>
        <v>16</v>
      </c>
      <c r="AI31" s="4" t="str">
        <f>H26</f>
        <v>H. Bruns</v>
      </c>
    </row>
    <row r="32" spans="1:35" s="2" customFormat="1" ht="30" customHeight="1">
      <c r="A32" s="6"/>
      <c r="B32" s="114"/>
      <c r="C32" s="115"/>
      <c r="D32" s="6"/>
      <c r="E32" s="6"/>
      <c r="F32" s="116"/>
      <c r="G32" s="6"/>
      <c r="H32" s="114"/>
      <c r="I32" s="115"/>
      <c r="J32" s="6"/>
      <c r="K32" s="6"/>
      <c r="L32" s="137">
        <f t="shared" si="4"/>
        <v>159</v>
      </c>
      <c r="M32" s="27">
        <f>IF(AA7=0,"",RANK(L32,L$30:L$37))</f>
        <v>3</v>
      </c>
      <c r="N32" s="31" t="str">
        <f>Einzelwertung!A5</f>
        <v>R. Heye</v>
      </c>
      <c r="O32" s="92">
        <f>Einzelwertung!C5</f>
        <v>159.00209999999998</v>
      </c>
      <c r="P32" s="28"/>
      <c r="Q32" s="190" t="str">
        <f>Einzelwertung!B5</f>
        <v>Stadt Oldenburg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14"/>
      <c r="C33" s="115"/>
      <c r="D33" s="6"/>
      <c r="E33" s="6"/>
      <c r="F33" s="116"/>
      <c r="G33" s="6"/>
      <c r="H33" s="114"/>
      <c r="I33" s="115"/>
      <c r="J33" s="6"/>
      <c r="K33" s="6"/>
      <c r="L33" s="137">
        <f t="shared" si="4"/>
        <v>143</v>
      </c>
      <c r="M33" s="27">
        <f>IF(AA7=0,"",RANK(L33,L$30:L$37))</f>
        <v>4</v>
      </c>
      <c r="N33" s="32" t="str">
        <f>Einzelwertung!A6</f>
        <v>J. Künken</v>
      </c>
      <c r="O33" s="93">
        <f>Einzelwertung!C6</f>
        <v>143.0008</v>
      </c>
      <c r="P33" s="33"/>
      <c r="Q33" s="190" t="str">
        <f>Einzelwertung!B6</f>
        <v>Tele / Post 2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14"/>
      <c r="C34" s="115"/>
      <c r="D34" s="6"/>
      <c r="E34" s="6"/>
      <c r="F34" s="116"/>
      <c r="G34" s="6"/>
      <c r="H34" s="114"/>
      <c r="I34" s="115"/>
      <c r="J34" s="6"/>
      <c r="K34" s="6"/>
      <c r="L34" s="137">
        <f t="shared" si="4"/>
        <v>142</v>
      </c>
      <c r="M34" s="27">
        <f>IF(AA7=0,"",RANK(L34,L$30:L$37))</f>
        <v>5</v>
      </c>
      <c r="N34" s="32" t="str">
        <f>Einzelwertung!A7</f>
        <v>H. Tietz</v>
      </c>
      <c r="O34" s="93">
        <f>Einzelwertung!C7</f>
        <v>142.0006</v>
      </c>
      <c r="P34" s="33"/>
      <c r="Q34" s="190" t="str">
        <f>Einzelwertung!B7</f>
        <v>Tele / Post 2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14"/>
      <c r="C35" s="115"/>
      <c r="D35" s="6"/>
      <c r="E35" s="6"/>
      <c r="F35" s="117"/>
      <c r="G35" s="6"/>
      <c r="H35" s="114"/>
      <c r="I35" s="115"/>
      <c r="J35" s="6"/>
      <c r="K35" s="6"/>
      <c r="L35" s="137">
        <f t="shared" si="4"/>
        <v>131</v>
      </c>
      <c r="M35" s="27">
        <f>IF(AA7=0,"",RANK(L35,L$30:L$37))</f>
        <v>6</v>
      </c>
      <c r="N35" s="32" t="str">
        <f>Einzelwertung!A8</f>
        <v>H. Bruns</v>
      </c>
      <c r="O35" s="93">
        <f>Einzelwertung!C8</f>
        <v>131.0016</v>
      </c>
      <c r="P35" s="33"/>
      <c r="Q35" s="190" t="str">
        <f>Einzelwertung!B8</f>
        <v>KDO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14"/>
      <c r="C36" s="115"/>
      <c r="D36" s="6"/>
      <c r="E36" s="6"/>
      <c r="F36" s="117"/>
      <c r="G36" s="8"/>
      <c r="H36" s="114"/>
      <c r="I36" s="115"/>
      <c r="J36" s="6"/>
      <c r="K36" s="6"/>
      <c r="L36" s="137">
        <f t="shared" si="4"/>
        <v>121</v>
      </c>
      <c r="M36" s="27">
        <f>IF(AA7=0,"",RANK(L36,L$30:L$37))</f>
        <v>7</v>
      </c>
      <c r="N36" s="32" t="str">
        <f>Einzelwertung!A9</f>
        <v>H. Harsche</v>
      </c>
      <c r="O36" s="93">
        <f>Einzelwertung!C9</f>
        <v>121.0018</v>
      </c>
      <c r="P36" s="33"/>
      <c r="Q36" s="190" t="str">
        <f>Einzelwertung!B9</f>
        <v>KDO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4"/>
        <v>121</v>
      </c>
      <c r="M37" s="56">
        <f>IF(AA7=0,"",RANK(L37,L$30:L$37))</f>
        <v>7</v>
      </c>
      <c r="N37" s="72" t="str">
        <f>Einzelwertung!A10</f>
        <v>H. Frerichs</v>
      </c>
      <c r="O37" s="94">
        <f>Einzelwertung!C10</f>
        <v>121.0003</v>
      </c>
      <c r="P37" s="57"/>
      <c r="Q37" s="193" t="str">
        <f>Einzelwertung!B10</f>
        <v>VWG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64"/>
      <c r="D38" s="164"/>
      <c r="E38" s="39"/>
      <c r="G38" s="19">
        <f>COUNT(#REF!)</f>
        <v>0</v>
      </c>
      <c r="H38" s="16"/>
      <c r="I38" s="164"/>
      <c r="J38" s="164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1">
    <mergeCell ref="Q37:AE37"/>
    <mergeCell ref="Q32:AE32"/>
    <mergeCell ref="Q33:AE33"/>
    <mergeCell ref="Q31:AE31"/>
    <mergeCell ref="Q34:AE34"/>
    <mergeCell ref="Q35:AE35"/>
    <mergeCell ref="A31:B31"/>
    <mergeCell ref="G31:H31"/>
    <mergeCell ref="C29:D29"/>
    <mergeCell ref="C20:D20"/>
    <mergeCell ref="A22:B22"/>
    <mergeCell ref="Q36:AE36"/>
    <mergeCell ref="M17:O17"/>
    <mergeCell ref="Q6:Q7"/>
    <mergeCell ref="R6:R7"/>
    <mergeCell ref="Q30:AE30"/>
    <mergeCell ref="G13:H13"/>
    <mergeCell ref="A4:B4"/>
    <mergeCell ref="G4:H4"/>
    <mergeCell ref="I11:J11"/>
    <mergeCell ref="I20:J20"/>
    <mergeCell ref="I38:J38"/>
    <mergeCell ref="C38:D38"/>
    <mergeCell ref="I29:J29"/>
    <mergeCell ref="G22:H22"/>
    <mergeCell ref="A1:R1"/>
    <mergeCell ref="M28:AE28"/>
    <mergeCell ref="M5:R5"/>
    <mergeCell ref="C11:D11"/>
    <mergeCell ref="A13:B13"/>
    <mergeCell ref="A2:R2"/>
  </mergeCells>
  <conditionalFormatting sqref="I10:K10 I19:K19 I28:K28 I37:K37 C10:E10 C28:E28 C19:E19 C37:E37">
    <cfRule type="cellIs" priority="223" dxfId="59" operator="lessThanOrEqual" stopIfTrue="1">
      <formula>0</formula>
    </cfRule>
  </conditionalFormatting>
  <conditionalFormatting sqref="I11:K11 I20:K20 I29:K29 I38:K38 C11:E11 C29:E29 C20:E20 C38:E38">
    <cfRule type="cellIs" priority="224" dxfId="59" operator="lessThanOrEqual" stopIfTrue="1">
      <formula>10</formula>
    </cfRule>
  </conditionalFormatting>
  <conditionalFormatting sqref="P29:Q37 O26:O27 O18:P26 O7:P16">
    <cfRule type="cellIs" priority="225" dxfId="59" operator="lessThanOrEqual" stopIfTrue="1">
      <formula>1</formula>
    </cfRule>
  </conditionalFormatting>
  <conditionalFormatting sqref="B5">
    <cfRule type="expression" priority="220" dxfId="19" stopIfTrue="1">
      <formula>ISNA($AH3)</formula>
    </cfRule>
  </conditionalFormatting>
  <conditionalFormatting sqref="B6">
    <cfRule type="expression" priority="219" dxfId="19" stopIfTrue="1">
      <formula>ISNA($AH4)</formula>
    </cfRule>
  </conditionalFormatting>
  <conditionalFormatting sqref="B7">
    <cfRule type="expression" priority="218" dxfId="19" stopIfTrue="1">
      <formula>ISNA($AH5)</formula>
    </cfRule>
  </conditionalFormatting>
  <conditionalFormatting sqref="B8">
    <cfRule type="expression" priority="214" dxfId="19" stopIfTrue="1">
      <formula>ISNA($AH6)</formula>
    </cfRule>
  </conditionalFormatting>
  <conditionalFormatting sqref="B9">
    <cfRule type="expression" priority="213" dxfId="19" stopIfTrue="1">
      <formula>ISNA($AH7)</formula>
    </cfRule>
  </conditionalFormatting>
  <conditionalFormatting sqref="H5">
    <cfRule type="expression" priority="212" dxfId="19" stopIfTrue="1">
      <formula>ISNA($AH8)</formula>
    </cfRule>
  </conditionalFormatting>
  <conditionalFormatting sqref="H6">
    <cfRule type="expression" priority="211" dxfId="19" stopIfTrue="1">
      <formula>ISNA($AH9)</formula>
    </cfRule>
  </conditionalFormatting>
  <conditionalFormatting sqref="H7">
    <cfRule type="expression" priority="210" dxfId="19" stopIfTrue="1">
      <formula>ISNA($AH10+$AL$10)</formula>
    </cfRule>
  </conditionalFormatting>
  <conditionalFormatting sqref="H8">
    <cfRule type="expression" priority="209" dxfId="19" stopIfTrue="1">
      <formula>ISNA($AH11)</formula>
    </cfRule>
  </conditionalFormatting>
  <conditionalFormatting sqref="H9">
    <cfRule type="expression" priority="208" dxfId="19" stopIfTrue="1">
      <formula>ISNA($AH12)</formula>
    </cfRule>
  </conditionalFormatting>
  <conditionalFormatting sqref="B14">
    <cfRule type="expression" priority="207" dxfId="19" stopIfTrue="1">
      <formula>ISNA($AH12)</formula>
    </cfRule>
  </conditionalFormatting>
  <conditionalFormatting sqref="B15">
    <cfRule type="expression" priority="206" dxfId="19" stopIfTrue="1">
      <formula>ISNA($AH13)</formula>
    </cfRule>
  </conditionalFormatting>
  <conditionalFormatting sqref="B16">
    <cfRule type="expression" priority="205" dxfId="19" stopIfTrue="1">
      <formula>ISNA($AH14)</formula>
    </cfRule>
  </conditionalFormatting>
  <conditionalFormatting sqref="B17">
    <cfRule type="expression" priority="204" dxfId="19" stopIfTrue="1">
      <formula>ISNA($AH15)</formula>
    </cfRule>
  </conditionalFormatting>
  <conditionalFormatting sqref="B18">
    <cfRule type="expression" priority="203" dxfId="19" stopIfTrue="1">
      <formula>ISNA($AH16)</formula>
    </cfRule>
  </conditionalFormatting>
  <conditionalFormatting sqref="H14">
    <cfRule type="expression" priority="202" dxfId="19" stopIfTrue="1">
      <formula>ISNA($AH18)</formula>
    </cfRule>
  </conditionalFormatting>
  <conditionalFormatting sqref="H15">
    <cfRule type="expression" priority="201" dxfId="19" stopIfTrue="1">
      <formula>ISNA($AH19)</formula>
    </cfRule>
  </conditionalFormatting>
  <conditionalFormatting sqref="H16">
    <cfRule type="expression" priority="200" dxfId="19" stopIfTrue="1">
      <formula>ISNA($AH20)</formula>
    </cfRule>
  </conditionalFormatting>
  <conditionalFormatting sqref="B23">
    <cfRule type="expression" priority="197" dxfId="19" stopIfTrue="1">
      <formula>ISNA($AH21)</formula>
    </cfRule>
  </conditionalFormatting>
  <conditionalFormatting sqref="B24">
    <cfRule type="expression" priority="196" dxfId="19" stopIfTrue="1">
      <formula>ISNA($AH22)</formula>
    </cfRule>
  </conditionalFormatting>
  <conditionalFormatting sqref="B25">
    <cfRule type="expression" priority="195" dxfId="19" stopIfTrue="1">
      <formula>ISNA($AH23)</formula>
    </cfRule>
  </conditionalFormatting>
  <conditionalFormatting sqref="B26">
    <cfRule type="expression" priority="194" dxfId="19" stopIfTrue="1">
      <formula>ISNA($AH24)</formula>
    </cfRule>
  </conditionalFormatting>
  <conditionalFormatting sqref="B27">
    <cfRule type="expression" priority="193" dxfId="19" stopIfTrue="1">
      <formula>ISNA($AH25)</formula>
    </cfRule>
  </conditionalFormatting>
  <conditionalFormatting sqref="H23">
    <cfRule type="expression" priority="192" dxfId="19" stopIfTrue="1">
      <formula>ISNA($AH21)</formula>
    </cfRule>
  </conditionalFormatting>
  <conditionalFormatting sqref="H24">
    <cfRule type="expression" priority="191" dxfId="19" stopIfTrue="1">
      <formula>ISNA($AH22)</formula>
    </cfRule>
  </conditionalFormatting>
  <conditionalFormatting sqref="H25">
    <cfRule type="expression" priority="190" dxfId="19" stopIfTrue="1">
      <formula>ISNA($AH23)</formula>
    </cfRule>
  </conditionalFormatting>
  <conditionalFormatting sqref="H26">
    <cfRule type="expression" priority="189" dxfId="19" stopIfTrue="1">
      <formula>ISNA($AH24)</formula>
    </cfRule>
  </conditionalFormatting>
  <conditionalFormatting sqref="H27">
    <cfRule type="expression" priority="188" dxfId="19" stopIfTrue="1">
      <formula>ISNA($AH25)</formula>
    </cfRule>
  </conditionalFormatting>
  <conditionalFormatting sqref="E5:E9">
    <cfRule type="cellIs" priority="187" dxfId="0" operator="equal" stopIfTrue="1">
      <formula>30</formula>
    </cfRule>
  </conditionalFormatting>
  <conditionalFormatting sqref="E6:E9">
    <cfRule type="cellIs" priority="186" dxfId="0" operator="equal" stopIfTrue="1">
      <formula>30</formula>
    </cfRule>
  </conditionalFormatting>
  <conditionalFormatting sqref="E5:E9">
    <cfRule type="cellIs" priority="185" dxfId="0" operator="equal" stopIfTrue="1">
      <formula>30</formula>
    </cfRule>
  </conditionalFormatting>
  <conditionalFormatting sqref="E6:E9">
    <cfRule type="cellIs" priority="184" dxfId="0" operator="equal" stopIfTrue="1">
      <formula>30</formula>
    </cfRule>
  </conditionalFormatting>
  <conditionalFormatting sqref="E5:E9">
    <cfRule type="cellIs" priority="183" dxfId="0" operator="equal" stopIfTrue="1">
      <formula>30</formula>
    </cfRule>
  </conditionalFormatting>
  <conditionalFormatting sqref="E6:E9">
    <cfRule type="cellIs" priority="182" dxfId="0" operator="equal" stopIfTrue="1">
      <formula>30</formula>
    </cfRule>
  </conditionalFormatting>
  <conditionalFormatting sqref="E5:E9">
    <cfRule type="cellIs" priority="181" dxfId="0" operator="equal" stopIfTrue="1">
      <formula>30</formula>
    </cfRule>
  </conditionalFormatting>
  <conditionalFormatting sqref="E6:E9">
    <cfRule type="cellIs" priority="180" dxfId="0" operator="equal" stopIfTrue="1">
      <formula>30</formula>
    </cfRule>
  </conditionalFormatting>
  <conditionalFormatting sqref="E5:E9">
    <cfRule type="cellIs" priority="179" dxfId="0" operator="equal" stopIfTrue="1">
      <formula>30</formula>
    </cfRule>
  </conditionalFormatting>
  <conditionalFormatting sqref="E6:E9">
    <cfRule type="cellIs" priority="178" dxfId="0" operator="equal" stopIfTrue="1">
      <formula>30</formula>
    </cfRule>
  </conditionalFormatting>
  <conditionalFormatting sqref="E5:E9">
    <cfRule type="cellIs" priority="177" dxfId="0" operator="equal" stopIfTrue="1">
      <formula>30</formula>
    </cfRule>
  </conditionalFormatting>
  <conditionalFormatting sqref="E6:E9">
    <cfRule type="cellIs" priority="176" dxfId="0" operator="equal" stopIfTrue="1">
      <formula>30</formula>
    </cfRule>
  </conditionalFormatting>
  <conditionalFormatting sqref="E5:E9">
    <cfRule type="cellIs" priority="175" dxfId="0" operator="equal" stopIfTrue="1">
      <formula>30</formula>
    </cfRule>
  </conditionalFormatting>
  <conditionalFormatting sqref="E6:E9">
    <cfRule type="cellIs" priority="174" dxfId="0" operator="equal" stopIfTrue="1">
      <formula>30</formula>
    </cfRule>
  </conditionalFormatting>
  <conditionalFormatting sqref="E5:E9">
    <cfRule type="cellIs" priority="173" dxfId="0" operator="equal" stopIfTrue="1">
      <formula>30</formula>
    </cfRule>
  </conditionalFormatting>
  <conditionalFormatting sqref="E6:E9">
    <cfRule type="cellIs" priority="172" dxfId="0" operator="equal" stopIfTrue="1">
      <formula>30</formula>
    </cfRule>
  </conditionalFormatting>
  <conditionalFormatting sqref="E23:E27">
    <cfRule type="cellIs" priority="171" dxfId="0" operator="equal" stopIfTrue="1">
      <formula>30</formula>
    </cfRule>
  </conditionalFormatting>
  <conditionalFormatting sqref="E24:E27">
    <cfRule type="cellIs" priority="170" dxfId="0" operator="equal" stopIfTrue="1">
      <formula>30</formula>
    </cfRule>
  </conditionalFormatting>
  <conditionalFormatting sqref="E23:E27">
    <cfRule type="cellIs" priority="169" dxfId="0" operator="equal" stopIfTrue="1">
      <formula>30</formula>
    </cfRule>
  </conditionalFormatting>
  <conditionalFormatting sqref="E24:E27">
    <cfRule type="cellIs" priority="168" dxfId="0" operator="equal" stopIfTrue="1">
      <formula>30</formula>
    </cfRule>
  </conditionalFormatting>
  <conditionalFormatting sqref="E23:E27">
    <cfRule type="cellIs" priority="167" dxfId="0" operator="equal" stopIfTrue="1">
      <formula>30</formula>
    </cfRule>
  </conditionalFormatting>
  <conditionalFormatting sqref="E24:E27">
    <cfRule type="cellIs" priority="166" dxfId="0" operator="equal" stopIfTrue="1">
      <formula>30</formula>
    </cfRule>
  </conditionalFormatting>
  <conditionalFormatting sqref="E23:E27">
    <cfRule type="cellIs" priority="165" dxfId="0" operator="equal" stopIfTrue="1">
      <formula>30</formula>
    </cfRule>
  </conditionalFormatting>
  <conditionalFormatting sqref="E24:E27">
    <cfRule type="cellIs" priority="164" dxfId="0" operator="equal" stopIfTrue="1">
      <formula>30</formula>
    </cfRule>
  </conditionalFormatting>
  <conditionalFormatting sqref="E23:E27">
    <cfRule type="cellIs" priority="163" dxfId="0" operator="equal" stopIfTrue="1">
      <formula>30</formula>
    </cfRule>
  </conditionalFormatting>
  <conditionalFormatting sqref="E24:E27">
    <cfRule type="cellIs" priority="162" dxfId="0" operator="equal" stopIfTrue="1">
      <formula>30</formula>
    </cfRule>
  </conditionalFormatting>
  <conditionalFormatting sqref="E23:E27">
    <cfRule type="cellIs" priority="161" dxfId="0" operator="equal" stopIfTrue="1">
      <formula>30</formula>
    </cfRule>
  </conditionalFormatting>
  <conditionalFormatting sqref="E24:E27">
    <cfRule type="cellIs" priority="160" dxfId="0" operator="equal" stopIfTrue="1">
      <formula>30</formula>
    </cfRule>
  </conditionalFormatting>
  <conditionalFormatting sqref="E23:E27">
    <cfRule type="cellIs" priority="159" dxfId="0" operator="equal" stopIfTrue="1">
      <formula>30</formula>
    </cfRule>
  </conditionalFormatting>
  <conditionalFormatting sqref="E24:E27">
    <cfRule type="cellIs" priority="158" dxfId="0" operator="equal" stopIfTrue="1">
      <formula>30</formula>
    </cfRule>
  </conditionalFormatting>
  <conditionalFormatting sqref="E23:E27">
    <cfRule type="cellIs" priority="157" dxfId="0" operator="equal" stopIfTrue="1">
      <formula>30</formula>
    </cfRule>
  </conditionalFormatting>
  <conditionalFormatting sqref="E24:E27">
    <cfRule type="cellIs" priority="156" dxfId="0" operator="equal" stopIfTrue="1">
      <formula>30</formula>
    </cfRule>
  </conditionalFormatting>
  <conditionalFormatting sqref="K5:K9">
    <cfRule type="cellIs" priority="155" dxfId="0" operator="equal" stopIfTrue="1">
      <formula>30</formula>
    </cfRule>
  </conditionalFormatting>
  <conditionalFormatting sqref="K6:K9">
    <cfRule type="cellIs" priority="154" dxfId="0" operator="equal" stopIfTrue="1">
      <formula>30</formula>
    </cfRule>
  </conditionalFormatting>
  <conditionalFormatting sqref="K5:K9">
    <cfRule type="cellIs" priority="153" dxfId="0" operator="equal" stopIfTrue="1">
      <formula>30</formula>
    </cfRule>
  </conditionalFormatting>
  <conditionalFormatting sqref="K6:K9">
    <cfRule type="cellIs" priority="152" dxfId="0" operator="equal" stopIfTrue="1">
      <formula>30</formula>
    </cfRule>
  </conditionalFormatting>
  <conditionalFormatting sqref="K5:K9">
    <cfRule type="cellIs" priority="151" dxfId="0" operator="equal" stopIfTrue="1">
      <formula>30</formula>
    </cfRule>
  </conditionalFormatting>
  <conditionalFormatting sqref="K6:K9">
    <cfRule type="cellIs" priority="150" dxfId="0" operator="equal" stopIfTrue="1">
      <formula>30</formula>
    </cfRule>
  </conditionalFormatting>
  <conditionalFormatting sqref="K5:K9">
    <cfRule type="cellIs" priority="149" dxfId="0" operator="equal" stopIfTrue="1">
      <formula>30</formula>
    </cfRule>
  </conditionalFormatting>
  <conditionalFormatting sqref="K6:K9">
    <cfRule type="cellIs" priority="148" dxfId="0" operator="equal" stopIfTrue="1">
      <formula>30</formula>
    </cfRule>
  </conditionalFormatting>
  <conditionalFormatting sqref="K5:K9">
    <cfRule type="cellIs" priority="147" dxfId="0" operator="equal" stopIfTrue="1">
      <formula>30</formula>
    </cfRule>
  </conditionalFormatting>
  <conditionalFormatting sqref="K6:K9">
    <cfRule type="cellIs" priority="146" dxfId="0" operator="equal" stopIfTrue="1">
      <formula>30</formula>
    </cfRule>
  </conditionalFormatting>
  <conditionalFormatting sqref="K5:K9">
    <cfRule type="cellIs" priority="145" dxfId="0" operator="equal" stopIfTrue="1">
      <formula>30</formula>
    </cfRule>
  </conditionalFormatting>
  <conditionalFormatting sqref="K6:K9">
    <cfRule type="cellIs" priority="144" dxfId="0" operator="equal" stopIfTrue="1">
      <formula>30</formula>
    </cfRule>
  </conditionalFormatting>
  <conditionalFormatting sqref="K5:K9">
    <cfRule type="cellIs" priority="143" dxfId="0" operator="equal" stopIfTrue="1">
      <formula>30</formula>
    </cfRule>
  </conditionalFormatting>
  <conditionalFormatting sqref="K6:K9">
    <cfRule type="cellIs" priority="142" dxfId="0" operator="equal" stopIfTrue="1">
      <formula>30</formula>
    </cfRule>
  </conditionalFormatting>
  <conditionalFormatting sqref="K5:K9">
    <cfRule type="cellIs" priority="141" dxfId="0" operator="equal" stopIfTrue="1">
      <formula>30</formula>
    </cfRule>
  </conditionalFormatting>
  <conditionalFormatting sqref="K6:K9">
    <cfRule type="cellIs" priority="140" dxfId="0" operator="equal" stopIfTrue="1">
      <formula>30</formula>
    </cfRule>
  </conditionalFormatting>
  <conditionalFormatting sqref="K14:K18">
    <cfRule type="cellIs" priority="139" dxfId="0" operator="equal" stopIfTrue="1">
      <formula>30</formula>
    </cfRule>
  </conditionalFormatting>
  <conditionalFormatting sqref="K15:K18">
    <cfRule type="cellIs" priority="138" dxfId="0" operator="equal" stopIfTrue="1">
      <formula>30</formula>
    </cfRule>
  </conditionalFormatting>
  <conditionalFormatting sqref="K14:K18">
    <cfRule type="cellIs" priority="137" dxfId="0" operator="equal" stopIfTrue="1">
      <formula>30</formula>
    </cfRule>
  </conditionalFormatting>
  <conditionalFormatting sqref="K15:K18">
    <cfRule type="cellIs" priority="136" dxfId="0" operator="equal" stopIfTrue="1">
      <formula>30</formula>
    </cfRule>
  </conditionalFormatting>
  <conditionalFormatting sqref="K14:K18">
    <cfRule type="cellIs" priority="135" dxfId="0" operator="equal" stopIfTrue="1">
      <formula>30</formula>
    </cfRule>
  </conditionalFormatting>
  <conditionalFormatting sqref="K15:K18">
    <cfRule type="cellIs" priority="134" dxfId="0" operator="equal" stopIfTrue="1">
      <formula>30</formula>
    </cfRule>
  </conditionalFormatting>
  <conditionalFormatting sqref="K14:K18">
    <cfRule type="cellIs" priority="133" dxfId="0" operator="equal" stopIfTrue="1">
      <formula>30</formula>
    </cfRule>
  </conditionalFormatting>
  <conditionalFormatting sqref="K15:K18">
    <cfRule type="cellIs" priority="132" dxfId="0" operator="equal" stopIfTrue="1">
      <formula>30</formula>
    </cfRule>
  </conditionalFormatting>
  <conditionalFormatting sqref="K14:K18">
    <cfRule type="cellIs" priority="131" dxfId="0" operator="equal" stopIfTrue="1">
      <formula>30</formula>
    </cfRule>
  </conditionalFormatting>
  <conditionalFormatting sqref="K15:K18">
    <cfRule type="cellIs" priority="130" dxfId="0" operator="equal" stopIfTrue="1">
      <formula>30</formula>
    </cfRule>
  </conditionalFormatting>
  <conditionalFormatting sqref="K14:K18">
    <cfRule type="cellIs" priority="129" dxfId="0" operator="equal" stopIfTrue="1">
      <formula>30</formula>
    </cfRule>
  </conditionalFormatting>
  <conditionalFormatting sqref="K15:K18">
    <cfRule type="cellIs" priority="128" dxfId="0" operator="equal" stopIfTrue="1">
      <formula>30</formula>
    </cfRule>
  </conditionalFormatting>
  <conditionalFormatting sqref="K14:K18">
    <cfRule type="cellIs" priority="127" dxfId="0" operator="equal" stopIfTrue="1">
      <formula>30</formula>
    </cfRule>
  </conditionalFormatting>
  <conditionalFormatting sqref="K15:K18">
    <cfRule type="cellIs" priority="126" dxfId="0" operator="equal" stopIfTrue="1">
      <formula>30</formula>
    </cfRule>
  </conditionalFormatting>
  <conditionalFormatting sqref="K14:K18">
    <cfRule type="cellIs" priority="125" dxfId="0" operator="equal" stopIfTrue="1">
      <formula>30</formula>
    </cfRule>
  </conditionalFormatting>
  <conditionalFormatting sqref="K15:K18">
    <cfRule type="cellIs" priority="124" dxfId="0" operator="equal" stopIfTrue="1">
      <formula>30</formula>
    </cfRule>
  </conditionalFormatting>
  <conditionalFormatting sqref="K23:K27">
    <cfRule type="cellIs" priority="123" dxfId="0" operator="equal" stopIfTrue="1">
      <formula>30</formula>
    </cfRule>
  </conditionalFormatting>
  <conditionalFormatting sqref="K24:K27">
    <cfRule type="cellIs" priority="122" dxfId="0" operator="equal" stopIfTrue="1">
      <formula>30</formula>
    </cfRule>
  </conditionalFormatting>
  <conditionalFormatting sqref="K23:K27">
    <cfRule type="cellIs" priority="121" dxfId="0" operator="equal" stopIfTrue="1">
      <formula>30</formula>
    </cfRule>
  </conditionalFormatting>
  <conditionalFormatting sqref="K24:K27">
    <cfRule type="cellIs" priority="120" dxfId="0" operator="equal" stopIfTrue="1">
      <formula>30</formula>
    </cfRule>
  </conditionalFormatting>
  <conditionalFormatting sqref="K23:K27">
    <cfRule type="cellIs" priority="119" dxfId="0" operator="equal" stopIfTrue="1">
      <formula>30</formula>
    </cfRule>
  </conditionalFormatting>
  <conditionalFormatting sqref="K24:K27">
    <cfRule type="cellIs" priority="118" dxfId="0" operator="equal" stopIfTrue="1">
      <formula>30</formula>
    </cfRule>
  </conditionalFormatting>
  <conditionalFormatting sqref="K23:K27">
    <cfRule type="cellIs" priority="117" dxfId="0" operator="equal" stopIfTrue="1">
      <formula>30</formula>
    </cfRule>
  </conditionalFormatting>
  <conditionalFormatting sqref="K24:K27">
    <cfRule type="cellIs" priority="116" dxfId="0" operator="equal" stopIfTrue="1">
      <formula>30</formula>
    </cfRule>
  </conditionalFormatting>
  <conditionalFormatting sqref="K23:K27">
    <cfRule type="cellIs" priority="115" dxfId="0" operator="equal" stopIfTrue="1">
      <formula>30</formula>
    </cfRule>
  </conditionalFormatting>
  <conditionalFormatting sqref="K24:K27">
    <cfRule type="cellIs" priority="114" dxfId="0" operator="equal" stopIfTrue="1">
      <formula>30</formula>
    </cfRule>
  </conditionalFormatting>
  <conditionalFormatting sqref="K23:K27">
    <cfRule type="cellIs" priority="113" dxfId="0" operator="equal" stopIfTrue="1">
      <formula>30</formula>
    </cfRule>
  </conditionalFormatting>
  <conditionalFormatting sqref="K24:K27">
    <cfRule type="cellIs" priority="112" dxfId="0" operator="equal" stopIfTrue="1">
      <formula>30</formula>
    </cfRule>
  </conditionalFormatting>
  <conditionalFormatting sqref="K23:K27">
    <cfRule type="cellIs" priority="111" dxfId="0" operator="equal" stopIfTrue="1">
      <formula>30</formula>
    </cfRule>
  </conditionalFormatting>
  <conditionalFormatting sqref="K24:K27">
    <cfRule type="cellIs" priority="110" dxfId="0" operator="equal" stopIfTrue="1">
      <formula>30</formula>
    </cfRule>
  </conditionalFormatting>
  <conditionalFormatting sqref="K23:K27">
    <cfRule type="cellIs" priority="109" dxfId="0" operator="equal" stopIfTrue="1">
      <formula>30</formula>
    </cfRule>
  </conditionalFormatting>
  <conditionalFormatting sqref="K24:K27">
    <cfRule type="cellIs" priority="108" dxfId="0" operator="equal" stopIfTrue="1">
      <formula>30</formula>
    </cfRule>
  </conditionalFormatting>
  <conditionalFormatting sqref="E5:E9">
    <cfRule type="cellIs" priority="107" dxfId="0" operator="equal" stopIfTrue="1">
      <formula>30</formula>
    </cfRule>
  </conditionalFormatting>
  <conditionalFormatting sqref="E6:E9">
    <cfRule type="cellIs" priority="106" dxfId="0" operator="equal" stopIfTrue="1">
      <formula>30</formula>
    </cfRule>
  </conditionalFormatting>
  <conditionalFormatting sqref="E5:E9">
    <cfRule type="cellIs" priority="105" dxfId="0" operator="equal" stopIfTrue="1">
      <formula>30</formula>
    </cfRule>
  </conditionalFormatting>
  <conditionalFormatting sqref="E6:E9">
    <cfRule type="cellIs" priority="104" dxfId="0" operator="equal" stopIfTrue="1">
      <formula>30</formula>
    </cfRule>
  </conditionalFormatting>
  <conditionalFormatting sqref="E5:E9">
    <cfRule type="cellIs" priority="103" dxfId="0" operator="equal" stopIfTrue="1">
      <formula>30</formula>
    </cfRule>
  </conditionalFormatting>
  <conditionalFormatting sqref="E6:E9">
    <cfRule type="cellIs" priority="102" dxfId="0" operator="equal" stopIfTrue="1">
      <formula>30</formula>
    </cfRule>
  </conditionalFormatting>
  <conditionalFormatting sqref="E5:E9">
    <cfRule type="cellIs" priority="101" dxfId="0" operator="equal" stopIfTrue="1">
      <formula>30</formula>
    </cfRule>
  </conditionalFormatting>
  <conditionalFormatting sqref="E6:E9">
    <cfRule type="cellIs" priority="100" dxfId="0" operator="equal" stopIfTrue="1">
      <formula>30</formula>
    </cfRule>
  </conditionalFormatting>
  <conditionalFormatting sqref="E5:E9">
    <cfRule type="cellIs" priority="99" dxfId="0" operator="equal" stopIfTrue="1">
      <formula>30</formula>
    </cfRule>
  </conditionalFormatting>
  <conditionalFormatting sqref="E6:E9">
    <cfRule type="cellIs" priority="98" dxfId="0" operator="equal" stopIfTrue="1">
      <formula>30</formula>
    </cfRule>
  </conditionalFormatting>
  <conditionalFormatting sqref="E5:E9">
    <cfRule type="cellIs" priority="97" dxfId="0" operator="equal" stopIfTrue="1">
      <formula>30</formula>
    </cfRule>
  </conditionalFormatting>
  <conditionalFormatting sqref="E6:E9">
    <cfRule type="cellIs" priority="96" dxfId="0" operator="equal" stopIfTrue="1">
      <formula>30</formula>
    </cfRule>
  </conditionalFormatting>
  <conditionalFormatting sqref="E5:E9">
    <cfRule type="cellIs" priority="95" dxfId="0" operator="equal" stopIfTrue="1">
      <formula>30</formula>
    </cfRule>
  </conditionalFormatting>
  <conditionalFormatting sqref="E6:E9">
    <cfRule type="cellIs" priority="94" dxfId="0" operator="equal" stopIfTrue="1">
      <formula>30</formula>
    </cfRule>
  </conditionalFormatting>
  <conditionalFormatting sqref="E5">
    <cfRule type="cellIs" priority="93" dxfId="0" operator="equal" stopIfTrue="1">
      <formula>25</formula>
    </cfRule>
  </conditionalFormatting>
  <conditionalFormatting sqref="C5">
    <cfRule type="cellIs" priority="92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91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90" dxfId="0" operator="equal" stopIfTrue="1">
      <formula>25</formula>
    </cfRule>
  </conditionalFormatting>
  <conditionalFormatting sqref="C6:C9">
    <cfRule type="cellIs" priority="89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88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87" dxfId="0" operator="equal" stopIfTrue="1">
      <formula>30</formula>
    </cfRule>
  </conditionalFormatting>
  <conditionalFormatting sqref="K6:K9">
    <cfRule type="cellIs" priority="86" dxfId="0" operator="equal" stopIfTrue="1">
      <formula>30</formula>
    </cfRule>
  </conditionalFormatting>
  <conditionalFormatting sqref="K5:K9">
    <cfRule type="cellIs" priority="85" dxfId="0" operator="equal" stopIfTrue="1">
      <formula>30</formula>
    </cfRule>
  </conditionalFormatting>
  <conditionalFormatting sqref="K6:K9">
    <cfRule type="cellIs" priority="84" dxfId="0" operator="equal" stopIfTrue="1">
      <formula>30</formula>
    </cfRule>
  </conditionalFormatting>
  <conditionalFormatting sqref="K5:K9">
    <cfRule type="cellIs" priority="83" dxfId="0" operator="equal" stopIfTrue="1">
      <formula>30</formula>
    </cfRule>
  </conditionalFormatting>
  <conditionalFormatting sqref="K6:K9">
    <cfRule type="cellIs" priority="82" dxfId="0" operator="equal" stopIfTrue="1">
      <formula>30</formula>
    </cfRule>
  </conditionalFormatting>
  <conditionalFormatting sqref="K5:K9">
    <cfRule type="cellIs" priority="81" dxfId="0" operator="equal" stopIfTrue="1">
      <formula>30</formula>
    </cfRule>
  </conditionalFormatting>
  <conditionalFormatting sqref="K6:K9">
    <cfRule type="cellIs" priority="80" dxfId="0" operator="equal" stopIfTrue="1">
      <formula>30</formula>
    </cfRule>
  </conditionalFormatting>
  <conditionalFormatting sqref="K5:K9">
    <cfRule type="cellIs" priority="79" dxfId="0" operator="equal" stopIfTrue="1">
      <formula>30</formula>
    </cfRule>
  </conditionalFormatting>
  <conditionalFormatting sqref="K6:K9">
    <cfRule type="cellIs" priority="78" dxfId="0" operator="equal" stopIfTrue="1">
      <formula>30</formula>
    </cfRule>
  </conditionalFormatting>
  <conditionalFormatting sqref="K5:K9">
    <cfRule type="cellIs" priority="77" dxfId="0" operator="equal" stopIfTrue="1">
      <formula>30</formula>
    </cfRule>
  </conditionalFormatting>
  <conditionalFormatting sqref="K6:K9">
    <cfRule type="cellIs" priority="76" dxfId="0" operator="equal" stopIfTrue="1">
      <formula>30</formula>
    </cfRule>
  </conditionalFormatting>
  <conditionalFormatting sqref="K5:K9">
    <cfRule type="cellIs" priority="75" dxfId="0" operator="equal" stopIfTrue="1">
      <formula>30</formula>
    </cfRule>
  </conditionalFormatting>
  <conditionalFormatting sqref="K6:K9">
    <cfRule type="cellIs" priority="74" dxfId="0" operator="equal" stopIfTrue="1">
      <formula>30</formula>
    </cfRule>
  </conditionalFormatting>
  <conditionalFormatting sqref="K5">
    <cfRule type="cellIs" priority="73" dxfId="0" operator="equal" stopIfTrue="1">
      <formula>30</formula>
    </cfRule>
  </conditionalFormatting>
  <conditionalFormatting sqref="I5">
    <cfRule type="cellIs" priority="72" dxfId="0" operator="equal" stopIfTrue="1">
      <formula>MAX($C$5:$C$9,$C$14:$C$18,$C$23:$C$27,$C$32:$C$36,$I$5:$I$9,$I$14:$I$18,$I$23:$I$27,$I$32:$I$36)</formula>
    </cfRule>
  </conditionalFormatting>
  <conditionalFormatting sqref="J5">
    <cfRule type="cellIs" priority="71" dxfId="0" operator="equal" stopIfTrue="1">
      <formula>MAX($D$5:$D$9,$D$14:$D$18,$D$23:$D$27,$D$32:$D$36,$J$5:$J$9,$J$14:$J$18,$J$23:$J$27,$J$32:$J$36)</formula>
    </cfRule>
  </conditionalFormatting>
  <conditionalFormatting sqref="K6:K9">
    <cfRule type="cellIs" priority="70" dxfId="0" operator="equal" stopIfTrue="1">
      <formula>25</formula>
    </cfRule>
  </conditionalFormatting>
  <conditionalFormatting sqref="I6:I9">
    <cfRule type="cellIs" priority="69" dxfId="0" operator="equal" stopIfTrue="1">
      <formula>MAX($C$5:$C$9,$C$14:$C$18,$C$23:$C$27,$C$32:$C$36,$I$5:$I$9,$I$14:$I$18,$I$23:$I$27,$I$32:$I$36)</formula>
    </cfRule>
  </conditionalFormatting>
  <conditionalFormatting sqref="J6:J9">
    <cfRule type="cellIs" priority="68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67" dxfId="0" operator="equal" stopIfTrue="1">
      <formula>30</formula>
    </cfRule>
  </conditionalFormatting>
  <conditionalFormatting sqref="K15:K18">
    <cfRule type="cellIs" priority="66" dxfId="0" operator="equal" stopIfTrue="1">
      <formula>30</formula>
    </cfRule>
  </conditionalFormatting>
  <conditionalFormatting sqref="K14:K18">
    <cfRule type="cellIs" priority="65" dxfId="0" operator="equal" stopIfTrue="1">
      <formula>30</formula>
    </cfRule>
  </conditionalFormatting>
  <conditionalFormatting sqref="K15:K18">
    <cfRule type="cellIs" priority="64" dxfId="0" operator="equal" stopIfTrue="1">
      <formula>30</formula>
    </cfRule>
  </conditionalFormatting>
  <conditionalFormatting sqref="K14:K18">
    <cfRule type="cellIs" priority="63" dxfId="0" operator="equal" stopIfTrue="1">
      <formula>30</formula>
    </cfRule>
  </conditionalFormatting>
  <conditionalFormatting sqref="K15:K18">
    <cfRule type="cellIs" priority="62" dxfId="0" operator="equal" stopIfTrue="1">
      <formula>30</formula>
    </cfRule>
  </conditionalFormatting>
  <conditionalFormatting sqref="K14:K18">
    <cfRule type="cellIs" priority="61" dxfId="0" operator="equal" stopIfTrue="1">
      <formula>30</formula>
    </cfRule>
  </conditionalFormatting>
  <conditionalFormatting sqref="K15:K18">
    <cfRule type="cellIs" priority="60" dxfId="0" operator="equal" stopIfTrue="1">
      <formula>30</formula>
    </cfRule>
  </conditionalFormatting>
  <conditionalFormatting sqref="K14:K18">
    <cfRule type="cellIs" priority="59" dxfId="0" operator="equal" stopIfTrue="1">
      <formula>30</formula>
    </cfRule>
  </conditionalFormatting>
  <conditionalFormatting sqref="K15:K18">
    <cfRule type="cellIs" priority="58" dxfId="0" operator="equal" stopIfTrue="1">
      <formula>30</formula>
    </cfRule>
  </conditionalFormatting>
  <conditionalFormatting sqref="K14:K18">
    <cfRule type="cellIs" priority="57" dxfId="0" operator="equal" stopIfTrue="1">
      <formula>30</formula>
    </cfRule>
  </conditionalFormatting>
  <conditionalFormatting sqref="K15:K18">
    <cfRule type="cellIs" priority="56" dxfId="0" operator="equal" stopIfTrue="1">
      <formula>30</formula>
    </cfRule>
  </conditionalFormatting>
  <conditionalFormatting sqref="K14:K18">
    <cfRule type="cellIs" priority="55" dxfId="0" operator="equal" stopIfTrue="1">
      <formula>30</formula>
    </cfRule>
  </conditionalFormatting>
  <conditionalFormatting sqref="K15:K18">
    <cfRule type="cellIs" priority="54" dxfId="0" operator="equal" stopIfTrue="1">
      <formula>30</formula>
    </cfRule>
  </conditionalFormatting>
  <conditionalFormatting sqref="K14">
    <cfRule type="cellIs" priority="53" dxfId="0" operator="equal" stopIfTrue="1">
      <formula>30</formula>
    </cfRule>
  </conditionalFormatting>
  <conditionalFormatting sqref="I14">
    <cfRule type="cellIs" priority="52" dxfId="0" operator="equal" stopIfTrue="1">
      <formula>MAX($C$5:$C$9,$C$14:$C$18,$C$23:$C$27,$C$32:$C$36,$I$5:$I$9,$I$14:$I$18,$I$23:$I$27,$I$32:$I$36)</formula>
    </cfRule>
  </conditionalFormatting>
  <conditionalFormatting sqref="J14">
    <cfRule type="cellIs" priority="51" dxfId="0" operator="equal" stopIfTrue="1">
      <formula>MAX($D$5:$D$9,$D$14:$D$18,$D$23:$D$27,$D$32:$D$36,$J$5:$J$9,$J$14:$J$18,$J$23:$J$27,$J$32:$J$36)</formula>
    </cfRule>
  </conditionalFormatting>
  <conditionalFormatting sqref="K15:K18">
    <cfRule type="cellIs" priority="50" dxfId="0" operator="equal" stopIfTrue="1">
      <formula>25</formula>
    </cfRule>
  </conditionalFormatting>
  <conditionalFormatting sqref="I15:I18">
    <cfRule type="cellIs" priority="49" dxfId="0" operator="equal" stopIfTrue="1">
      <formula>MAX($C$5:$C$9,$C$14:$C$18,$C$23:$C$27,$C$32:$C$36,$I$5:$I$9,$I$14:$I$18,$I$23:$I$27,$I$32:$I$36)</formula>
    </cfRule>
  </conditionalFormatting>
  <conditionalFormatting sqref="J15:J18">
    <cfRule type="cellIs" priority="48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47" dxfId="0" operator="equal" stopIfTrue="1">
      <formula>30</formula>
    </cfRule>
  </conditionalFormatting>
  <conditionalFormatting sqref="E24:E27">
    <cfRule type="cellIs" priority="46" dxfId="0" operator="equal" stopIfTrue="1">
      <formula>30</formula>
    </cfRule>
  </conditionalFormatting>
  <conditionalFormatting sqref="E23:E27">
    <cfRule type="cellIs" priority="45" dxfId="0" operator="equal" stopIfTrue="1">
      <formula>30</formula>
    </cfRule>
  </conditionalFormatting>
  <conditionalFormatting sqref="E24:E27">
    <cfRule type="cellIs" priority="44" dxfId="0" operator="equal" stopIfTrue="1">
      <formula>30</formula>
    </cfRule>
  </conditionalFormatting>
  <conditionalFormatting sqref="E23:E27">
    <cfRule type="cellIs" priority="43" dxfId="0" operator="equal" stopIfTrue="1">
      <formula>30</formula>
    </cfRule>
  </conditionalFormatting>
  <conditionalFormatting sqref="E24:E27">
    <cfRule type="cellIs" priority="42" dxfId="0" operator="equal" stopIfTrue="1">
      <formula>30</formula>
    </cfRule>
  </conditionalFormatting>
  <conditionalFormatting sqref="E23:E27">
    <cfRule type="cellIs" priority="41" dxfId="0" operator="equal" stopIfTrue="1">
      <formula>30</formula>
    </cfRule>
  </conditionalFormatting>
  <conditionalFormatting sqref="E24:E27">
    <cfRule type="cellIs" priority="40" dxfId="0" operator="equal" stopIfTrue="1">
      <formula>30</formula>
    </cfRule>
  </conditionalFormatting>
  <conditionalFormatting sqref="E23:E27">
    <cfRule type="cellIs" priority="39" dxfId="0" operator="equal" stopIfTrue="1">
      <formula>30</formula>
    </cfRule>
  </conditionalFormatting>
  <conditionalFormatting sqref="E24:E27">
    <cfRule type="cellIs" priority="38" dxfId="0" operator="equal" stopIfTrue="1">
      <formula>30</formula>
    </cfRule>
  </conditionalFormatting>
  <conditionalFormatting sqref="E23:E27">
    <cfRule type="cellIs" priority="37" dxfId="0" operator="equal" stopIfTrue="1">
      <formula>30</formula>
    </cfRule>
  </conditionalFormatting>
  <conditionalFormatting sqref="E24:E27">
    <cfRule type="cellIs" priority="36" dxfId="0" operator="equal" stopIfTrue="1">
      <formula>30</formula>
    </cfRule>
  </conditionalFormatting>
  <conditionalFormatting sqref="E23:E27">
    <cfRule type="cellIs" priority="35" dxfId="0" operator="equal" stopIfTrue="1">
      <formula>30</formula>
    </cfRule>
  </conditionalFormatting>
  <conditionalFormatting sqref="E24:E27">
    <cfRule type="cellIs" priority="34" dxfId="0" operator="equal" stopIfTrue="1">
      <formula>30</formula>
    </cfRule>
  </conditionalFormatting>
  <conditionalFormatting sqref="E23">
    <cfRule type="cellIs" priority="33" dxfId="0" operator="equal" stopIfTrue="1">
      <formula>30</formula>
    </cfRule>
  </conditionalFormatting>
  <conditionalFormatting sqref="C23">
    <cfRule type="cellIs" priority="32" dxfId="0" operator="equal" stopIfTrue="1">
      <formula>MAX($C$5:$C$9,$C$14:$C$18,$C$23:$C$27,$C$32:$C$36,$I$5:$I$9,$I$14:$I$18,$I$23:$I$27,$I$32:$I$36)</formula>
    </cfRule>
  </conditionalFormatting>
  <conditionalFormatting sqref="D23">
    <cfRule type="cellIs" priority="31" dxfId="0" operator="equal" stopIfTrue="1">
      <formula>MAX($D$5:$D$9,$D$14:$D$18,$D$23:$D$27,$D$32:$D$36,$J$5:$J$9,$J$14:$J$18,$J$23:$J$27,$J$32:$J$36)</formula>
    </cfRule>
  </conditionalFormatting>
  <conditionalFormatting sqref="E24:E27">
    <cfRule type="cellIs" priority="30" dxfId="0" operator="equal" stopIfTrue="1">
      <formula>30</formula>
    </cfRule>
  </conditionalFormatting>
  <conditionalFormatting sqref="C24:C27">
    <cfRule type="cellIs" priority="29" dxfId="0" operator="equal" stopIfTrue="1">
      <formula>MAX($C$5:$C$9,$C$14:$C$18,$C$23:$C$27,$C$32:$C$36,$I$5:$I$9,$I$14:$I$18,$I$23:$I$27,$I$32:$I$36)</formula>
    </cfRule>
  </conditionalFormatting>
  <conditionalFormatting sqref="D24:D27">
    <cfRule type="cellIs" priority="28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27" dxfId="0" operator="equal" stopIfTrue="1">
      <formula>30</formula>
    </cfRule>
  </conditionalFormatting>
  <conditionalFormatting sqref="K24:K27">
    <cfRule type="cellIs" priority="26" dxfId="0" operator="equal" stopIfTrue="1">
      <formula>30</formula>
    </cfRule>
  </conditionalFormatting>
  <conditionalFormatting sqref="K23:K27">
    <cfRule type="cellIs" priority="25" dxfId="0" operator="equal" stopIfTrue="1">
      <formula>30</formula>
    </cfRule>
  </conditionalFormatting>
  <conditionalFormatting sqref="K24:K27">
    <cfRule type="cellIs" priority="24" dxfId="0" operator="equal" stopIfTrue="1">
      <formula>30</formula>
    </cfRule>
  </conditionalFormatting>
  <conditionalFormatting sqref="K23:K27">
    <cfRule type="cellIs" priority="23" dxfId="0" operator="equal" stopIfTrue="1">
      <formula>30</formula>
    </cfRule>
  </conditionalFormatting>
  <conditionalFormatting sqref="K24:K27">
    <cfRule type="cellIs" priority="22" dxfId="0" operator="equal" stopIfTrue="1">
      <formula>30</formula>
    </cfRule>
  </conditionalFormatting>
  <conditionalFormatting sqref="K23:K27">
    <cfRule type="cellIs" priority="21" dxfId="0" operator="equal" stopIfTrue="1">
      <formula>30</formula>
    </cfRule>
  </conditionalFormatting>
  <conditionalFormatting sqref="K24:K27">
    <cfRule type="cellIs" priority="20" dxfId="0" operator="equal" stopIfTrue="1">
      <formula>30</formula>
    </cfRule>
  </conditionalFormatting>
  <conditionalFormatting sqref="K23:K27">
    <cfRule type="cellIs" priority="19" dxfId="0" operator="equal" stopIfTrue="1">
      <formula>30</formula>
    </cfRule>
  </conditionalFormatting>
  <conditionalFormatting sqref="K24:K27">
    <cfRule type="cellIs" priority="18" dxfId="0" operator="equal" stopIfTrue="1">
      <formula>30</formula>
    </cfRule>
  </conditionalFormatting>
  <conditionalFormatting sqref="K23:K27">
    <cfRule type="cellIs" priority="17" dxfId="0" operator="equal" stopIfTrue="1">
      <formula>30</formula>
    </cfRule>
  </conditionalFormatting>
  <conditionalFormatting sqref="K24:K27">
    <cfRule type="cellIs" priority="16" dxfId="0" operator="equal" stopIfTrue="1">
      <formula>30</formula>
    </cfRule>
  </conditionalFormatting>
  <conditionalFormatting sqref="K23:K27">
    <cfRule type="cellIs" priority="15" dxfId="0" operator="equal" stopIfTrue="1">
      <formula>30</formula>
    </cfRule>
  </conditionalFormatting>
  <conditionalFormatting sqref="K24:K27">
    <cfRule type="cellIs" priority="14" dxfId="0" operator="equal" stopIfTrue="1">
      <formula>30</formula>
    </cfRule>
  </conditionalFormatting>
  <conditionalFormatting sqref="K23">
    <cfRule type="cellIs" priority="13" dxfId="0" operator="equal" stopIfTrue="1">
      <formula>30</formula>
    </cfRule>
  </conditionalFormatting>
  <conditionalFormatting sqref="I23">
    <cfRule type="cellIs" priority="12" dxfId="0" operator="equal" stopIfTrue="1">
      <formula>MAX($C$5:$C$9,$C$14:$C$18,$C$23:$C$27,$C$32:$C$36,$I$5:$I$9,$I$14:$I$18,$I$23:$I$27,$I$32:$I$36)</formula>
    </cfRule>
  </conditionalFormatting>
  <conditionalFormatting sqref="J23">
    <cfRule type="cellIs" priority="11" dxfId="0" operator="equal" stopIfTrue="1">
      <formula>MAX($D$5:$D$9,$D$14:$D$18,$D$23:$D$27,$D$32:$D$36,$J$5:$J$9,$J$14:$J$18,$J$23:$J$27,$J$32:$J$36)</formula>
    </cfRule>
  </conditionalFormatting>
  <conditionalFormatting sqref="K24:K27">
    <cfRule type="cellIs" priority="10" dxfId="0" operator="equal" stopIfTrue="1">
      <formula>30</formula>
    </cfRule>
  </conditionalFormatting>
  <conditionalFormatting sqref="I24:I27">
    <cfRule type="cellIs" priority="9" dxfId="0" operator="equal" stopIfTrue="1">
      <formula>MAX($C$5:$C$9,$C$14:$C$18,$C$23:$C$27,$C$32:$C$36,$I$5:$I$9,$I$14:$I$18,$I$23:$I$27,$I$32:$I$36)</formula>
    </cfRule>
  </conditionalFormatting>
  <conditionalFormatting sqref="J24:J27">
    <cfRule type="cellIs" priority="8" dxfId="0" operator="equal" stopIfTrue="1">
      <formula>MAX($D$5:$D$9,$D$14:$D$18,$D$23:$D$27,$D$32:$D$36,$J$5:$J$9,$J$14:$J$18,$J$23:$J$27,$J$32:$J$36)</formula>
    </cfRule>
  </conditionalFormatting>
  <conditionalFormatting sqref="H17">
    <cfRule type="expression" priority="3" dxfId="19" stopIfTrue="1">
      <formula>ISNA($AH20)</formula>
    </cfRule>
  </conditionalFormatting>
  <conditionalFormatting sqref="H18">
    <cfRule type="expression" priority="2" dxfId="19" stopIfTrue="1">
      <formula>ISNA($AH21)</formula>
    </cfRule>
  </conditionalFormatting>
  <printOptions horizontalCentered="1"/>
  <pageMargins left="0" right="0" top="0.5905511811023623" bottom="0" header="0.11811023622047245" footer="0.11811023622047245"/>
  <pageSetup fitToHeight="1" fitToWidth="1" orientation="landscape" paperSize="9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zoomScale="80" zoomScaleNormal="8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H38" sqref="H38"/>
    </sheetView>
  </sheetViews>
  <sheetFormatPr defaultColWidth="11.421875" defaultRowHeight="12.75"/>
  <cols>
    <col min="1" max="1" width="26.57421875" style="0" customWidth="1"/>
    <col min="2" max="2" width="21.57421875" style="0" customWidth="1"/>
    <col min="3" max="3" width="14.28125" style="66" customWidth="1"/>
    <col min="4" max="4" width="14.28125" style="66" hidden="1" customWidth="1"/>
    <col min="5" max="5" width="11.28125" style="66" customWidth="1"/>
    <col min="6" max="6" width="3.28125" style="0" customWidth="1"/>
    <col min="7" max="7" width="28.140625" style="0" customWidth="1"/>
    <col min="8" max="8" width="27.00390625" style="0" customWidth="1"/>
    <col min="9" max="10" width="9.7109375" style="66" hidden="1" customWidth="1"/>
    <col min="11" max="11" width="9.57421875" style="66" hidden="1" customWidth="1"/>
    <col min="12" max="13" width="7.7109375" style="66" hidden="1" customWidth="1"/>
    <col min="14" max="14" width="5.8515625" style="0" hidden="1" customWidth="1"/>
    <col min="15" max="16" width="11.421875" style="66" hidden="1" customWidth="1"/>
    <col min="17" max="17" width="6.140625" style="66" hidden="1" customWidth="1"/>
    <col min="18" max="28" width="7.7109375" style="66" hidden="1" customWidth="1"/>
    <col min="29" max="29" width="21.8515625" style="0" hidden="1" customWidth="1"/>
    <col min="30" max="30" width="23.421875" style="67" hidden="1" customWidth="1"/>
    <col min="31" max="31" width="7.8515625" style="0" hidden="1" customWidth="1"/>
    <col min="32" max="32" width="8.7109375" style="0" hidden="1" customWidth="1"/>
    <col min="33" max="33" width="6.8515625" style="0" hidden="1" customWidth="1"/>
    <col min="34" max="34" width="4.140625" style="0" hidden="1" customWidth="1"/>
    <col min="35" max="35" width="21.8515625" style="0" hidden="1" customWidth="1"/>
    <col min="36" max="36" width="23.421875" style="67" hidden="1" customWidth="1"/>
    <col min="37" max="37" width="7.8515625" style="0" hidden="1" customWidth="1"/>
    <col min="38" max="38" width="8.7109375" style="0" hidden="1" customWidth="1"/>
    <col min="39" max="39" width="6.8515625" style="0" hidden="1" customWidth="1"/>
    <col min="40" max="40" width="3.28125" style="0" hidden="1" customWidth="1"/>
    <col min="41" max="41" width="21.8515625" style="0" hidden="1" customWidth="1"/>
    <col min="42" max="42" width="23.421875" style="67" hidden="1" customWidth="1"/>
    <col min="43" max="43" width="7.8515625" style="0" hidden="1" customWidth="1"/>
    <col min="44" max="44" width="8.7109375" style="0" hidden="1" customWidth="1"/>
    <col min="45" max="45" width="6.8515625" style="0" hidden="1" customWidth="1"/>
    <col min="46" max="46" width="4.57421875" style="0" hidden="1" customWidth="1"/>
    <col min="47" max="47" width="21.8515625" style="0" hidden="1" customWidth="1"/>
    <col min="48" max="48" width="23.421875" style="67" hidden="1" customWidth="1"/>
    <col min="49" max="49" width="7.8515625" style="0" hidden="1" customWidth="1"/>
    <col min="50" max="50" width="8.7109375" style="0" hidden="1" customWidth="1"/>
    <col min="51" max="51" width="6.8515625" style="0" hidden="1" customWidth="1"/>
    <col min="52" max="52" width="4.8515625" style="0" hidden="1" customWidth="1"/>
    <col min="53" max="54" width="7.7109375" style="66" hidden="1" customWidth="1"/>
    <col min="55" max="55" width="21.8515625" style="0" hidden="1" customWidth="1"/>
    <col min="56" max="56" width="23.421875" style="67" hidden="1" customWidth="1"/>
    <col min="57" max="57" width="7.8515625" style="0" hidden="1" customWidth="1"/>
    <col min="58" max="58" width="8.7109375" style="0" hidden="1" customWidth="1"/>
    <col min="59" max="59" width="6.8515625" style="0" hidden="1" customWidth="1"/>
    <col min="60" max="60" width="11.421875" style="0" hidden="1" customWidth="1"/>
    <col min="61" max="61" width="21.8515625" style="0" hidden="1" customWidth="1"/>
    <col min="62" max="62" width="23.421875" style="67" hidden="1" customWidth="1"/>
    <col min="63" max="63" width="7.8515625" style="0" hidden="1" customWidth="1"/>
    <col min="64" max="64" width="8.7109375" style="0" hidden="1" customWidth="1"/>
    <col min="65" max="65" width="6.8515625" style="0" hidden="1" customWidth="1"/>
    <col min="66" max="66" width="11.421875" style="0" hidden="1" customWidth="1"/>
    <col min="67" max="67" width="21.8515625" style="0" hidden="1" customWidth="1"/>
    <col min="68" max="68" width="23.421875" style="67" hidden="1" customWidth="1"/>
    <col min="69" max="69" width="7.8515625" style="0" hidden="1" customWidth="1"/>
    <col min="70" max="70" width="8.7109375" style="0" hidden="1" customWidth="1"/>
    <col min="71" max="71" width="6.8515625" style="0" hidden="1" customWidth="1"/>
    <col min="72" max="72" width="11.421875" style="0" hidden="1" customWidth="1"/>
    <col min="73" max="73" width="21.8515625" style="0" hidden="1" customWidth="1"/>
    <col min="74" max="74" width="23.421875" style="67" hidden="1" customWidth="1"/>
    <col min="75" max="75" width="7.8515625" style="0" hidden="1" customWidth="1"/>
    <col min="76" max="76" width="8.7109375" style="0" hidden="1" customWidth="1"/>
    <col min="77" max="77" width="6.8515625" style="0" hidden="1" customWidth="1"/>
    <col min="78" max="78" width="11.421875" style="0" hidden="1" customWidth="1"/>
    <col min="79" max="79" width="21.8515625" style="0" hidden="1" customWidth="1"/>
    <col min="80" max="80" width="23.421875" style="67" hidden="1" customWidth="1"/>
    <col min="81" max="81" width="7.8515625" style="0" hidden="1" customWidth="1"/>
    <col min="82" max="82" width="8.7109375" style="0" hidden="1" customWidth="1"/>
    <col min="83" max="83" width="6.8515625" style="0" hidden="1" customWidth="1"/>
  </cols>
  <sheetData>
    <row r="1" spans="29:83" ht="26.25" customHeight="1">
      <c r="AC1" s="219" t="s">
        <v>12</v>
      </c>
      <c r="AD1" s="219"/>
      <c r="AE1" s="219"/>
      <c r="AF1" s="219"/>
      <c r="AG1" s="219"/>
      <c r="AH1" s="71"/>
      <c r="AI1" s="220" t="s">
        <v>34</v>
      </c>
      <c r="AJ1" s="220"/>
      <c r="AK1" s="220"/>
      <c r="AL1" s="220"/>
      <c r="AM1" s="220"/>
      <c r="AO1" s="218" t="s">
        <v>39</v>
      </c>
      <c r="AP1" s="218" t="s">
        <v>7</v>
      </c>
      <c r="AQ1" s="218" t="s">
        <v>7</v>
      </c>
      <c r="AR1" s="218" t="s">
        <v>7</v>
      </c>
      <c r="AS1" s="218" t="s">
        <v>7</v>
      </c>
      <c r="AU1" s="217" t="s">
        <v>38</v>
      </c>
      <c r="AV1" s="217" t="s">
        <v>7</v>
      </c>
      <c r="AW1" s="217" t="s">
        <v>7</v>
      </c>
      <c r="AX1" s="217" t="s">
        <v>7</v>
      </c>
      <c r="AY1" s="217" t="s">
        <v>7</v>
      </c>
      <c r="BC1" s="214" t="s">
        <v>43</v>
      </c>
      <c r="BD1" s="214" t="s">
        <v>7</v>
      </c>
      <c r="BE1" s="214" t="s">
        <v>7</v>
      </c>
      <c r="BF1" s="214" t="s">
        <v>7</v>
      </c>
      <c r="BG1" s="214" t="s">
        <v>7</v>
      </c>
      <c r="BI1" s="221" t="s">
        <v>48</v>
      </c>
      <c r="BJ1" s="221" t="s">
        <v>7</v>
      </c>
      <c r="BK1" s="221" t="s">
        <v>7</v>
      </c>
      <c r="BL1" s="221" t="s">
        <v>7</v>
      </c>
      <c r="BM1" s="221" t="s">
        <v>7</v>
      </c>
      <c r="BO1" s="219" t="s">
        <v>49</v>
      </c>
      <c r="BP1" s="219" t="s">
        <v>7</v>
      </c>
      <c r="BQ1" s="219" t="s">
        <v>7</v>
      </c>
      <c r="BR1" s="219" t="s">
        <v>7</v>
      </c>
      <c r="BS1" s="219" t="s">
        <v>7</v>
      </c>
      <c r="BU1" s="215" t="s">
        <v>56</v>
      </c>
      <c r="BV1" s="215" t="s">
        <v>7</v>
      </c>
      <c r="BW1" s="215" t="s">
        <v>7</v>
      </c>
      <c r="BX1" s="215" t="s">
        <v>7</v>
      </c>
      <c r="BY1" s="215" t="s">
        <v>7</v>
      </c>
      <c r="CA1" s="216" t="s">
        <v>57</v>
      </c>
      <c r="CB1" s="216" t="s">
        <v>7</v>
      </c>
      <c r="CC1" s="216" t="s">
        <v>7</v>
      </c>
      <c r="CD1" s="216" t="s">
        <v>7</v>
      </c>
      <c r="CE1" s="216" t="s">
        <v>7</v>
      </c>
    </row>
    <row r="2" spans="1:83" ht="36" customHeight="1">
      <c r="A2" s="84" t="s">
        <v>7</v>
      </c>
      <c r="B2" s="84" t="s">
        <v>11</v>
      </c>
      <c r="C2" s="84" t="s">
        <v>15</v>
      </c>
      <c r="D2" s="84"/>
      <c r="E2" s="84" t="s">
        <v>1</v>
      </c>
      <c r="G2" s="88" t="s">
        <v>24</v>
      </c>
      <c r="H2" s="88" t="s">
        <v>23</v>
      </c>
      <c r="I2" s="66" t="s">
        <v>6</v>
      </c>
      <c r="K2" s="213" t="s">
        <v>14</v>
      </c>
      <c r="L2" s="213"/>
      <c r="M2" s="213" t="s">
        <v>16</v>
      </c>
      <c r="N2" s="213"/>
      <c r="Q2" s="213" t="s">
        <v>17</v>
      </c>
      <c r="R2" s="213"/>
      <c r="S2" s="213" t="s">
        <v>18</v>
      </c>
      <c r="T2" s="213"/>
      <c r="U2" s="213" t="s">
        <v>19</v>
      </c>
      <c r="V2" s="213"/>
      <c r="W2" s="213" t="s">
        <v>20</v>
      </c>
      <c r="X2" s="213"/>
      <c r="Y2" s="213" t="s">
        <v>21</v>
      </c>
      <c r="Z2" s="213"/>
      <c r="AA2" s="213" t="s">
        <v>22</v>
      </c>
      <c r="AB2" s="213"/>
      <c r="AC2" s="66" t="s">
        <v>7</v>
      </c>
      <c r="AD2" s="66" t="s">
        <v>11</v>
      </c>
      <c r="AE2" s="66" t="s">
        <v>0</v>
      </c>
      <c r="AF2" s="70" t="s">
        <v>13</v>
      </c>
      <c r="AG2" s="70" t="s">
        <v>8</v>
      </c>
      <c r="AH2" s="70"/>
      <c r="AI2" s="66" t="s">
        <v>7</v>
      </c>
      <c r="AJ2" s="66" t="s">
        <v>11</v>
      </c>
      <c r="AK2" s="66" t="s">
        <v>0</v>
      </c>
      <c r="AL2" s="70" t="s">
        <v>13</v>
      </c>
      <c r="AM2" s="70" t="s">
        <v>8</v>
      </c>
      <c r="AO2" s="66" t="s">
        <v>7</v>
      </c>
      <c r="AP2" s="66" t="s">
        <v>11</v>
      </c>
      <c r="AQ2" s="66" t="s">
        <v>0</v>
      </c>
      <c r="AR2" s="70" t="s">
        <v>13</v>
      </c>
      <c r="AS2" s="70" t="s">
        <v>8</v>
      </c>
      <c r="AU2" s="66" t="s">
        <v>7</v>
      </c>
      <c r="AV2" s="66" t="s">
        <v>11</v>
      </c>
      <c r="AW2" s="66" t="s">
        <v>0</v>
      </c>
      <c r="AX2" s="70" t="s">
        <v>13</v>
      </c>
      <c r="AY2" s="70" t="s">
        <v>8</v>
      </c>
      <c r="BA2" s="213" t="s">
        <v>44</v>
      </c>
      <c r="BB2" s="213"/>
      <c r="BC2" s="66" t="s">
        <v>7</v>
      </c>
      <c r="BD2" s="66" t="s">
        <v>11</v>
      </c>
      <c r="BE2" s="66" t="s">
        <v>0</v>
      </c>
      <c r="BF2" s="70" t="s">
        <v>13</v>
      </c>
      <c r="BG2" s="70" t="s">
        <v>8</v>
      </c>
      <c r="BI2" s="66" t="s">
        <v>7</v>
      </c>
      <c r="BJ2" s="66" t="s">
        <v>11</v>
      </c>
      <c r="BK2" s="66" t="s">
        <v>0</v>
      </c>
      <c r="BL2" s="70" t="s">
        <v>13</v>
      </c>
      <c r="BM2" s="70" t="s">
        <v>8</v>
      </c>
      <c r="BO2" s="66" t="s">
        <v>7</v>
      </c>
      <c r="BP2" s="66" t="s">
        <v>11</v>
      </c>
      <c r="BQ2" s="66" t="s">
        <v>0</v>
      </c>
      <c r="BR2" s="70" t="s">
        <v>13</v>
      </c>
      <c r="BS2" s="70" t="s">
        <v>8</v>
      </c>
      <c r="BU2" s="66" t="s">
        <v>7</v>
      </c>
      <c r="BV2" s="66" t="s">
        <v>11</v>
      </c>
      <c r="BW2" s="66" t="s">
        <v>0</v>
      </c>
      <c r="BX2" s="70" t="s">
        <v>13</v>
      </c>
      <c r="BY2" s="70" t="s">
        <v>8</v>
      </c>
      <c r="CA2" s="66" t="s">
        <v>7</v>
      </c>
      <c r="CB2" s="66" t="s">
        <v>11</v>
      </c>
      <c r="CC2" s="66" t="s">
        <v>0</v>
      </c>
      <c r="CD2" s="70" t="s">
        <v>13</v>
      </c>
      <c r="CE2" s="70" t="s">
        <v>8</v>
      </c>
    </row>
    <row r="3" spans="1:83" ht="18" customHeight="1">
      <c r="A3" s="86" t="str">
        <f aca="true" t="shared" si="0" ref="A3:A34">IF(G3=0,"",INDEX(G$3:G$70,MATCH(C3,I$3:I$70,0)))</f>
        <v>T. Fromhage</v>
      </c>
      <c r="B3" s="86" t="str">
        <f aca="true" t="shared" si="1" ref="B3:B34">IF(G3=0,"",INDEX(H$3:H$70,MATCH(C3,I$3:I$70,0)))</f>
        <v>VWG</v>
      </c>
      <c r="C3" s="87">
        <f aca="true" t="shared" si="2" ref="C3:C34">IF(G3=0,"",LARGE(I$3:I$70,ROW()-2))</f>
        <v>178.0004</v>
      </c>
      <c r="D3" s="87">
        <f>IF(C3="","",ROUNDDOWN(C3,0))</f>
        <v>178</v>
      </c>
      <c r="E3" s="85">
        <f>IF(D3="","",RANK(D3,D$3:D$70))</f>
        <v>1</v>
      </c>
      <c r="G3" s="121" t="s">
        <v>75</v>
      </c>
      <c r="H3" s="79" t="s">
        <v>61</v>
      </c>
      <c r="I3" s="66">
        <f aca="true" t="shared" si="3" ref="I3:I67">IF(G3="","",SUM(J3+K3+M3+Q3+S3+U3+W3+Y3+AA3+BA3))</f>
        <v>40.0001</v>
      </c>
      <c r="J3" s="66">
        <v>0.0001</v>
      </c>
      <c r="K3" s="66">
        <f>IF(ISERROR(L3),0,L3)</f>
        <v>11</v>
      </c>
      <c r="L3" s="66">
        <f aca="true" t="shared" si="4" ref="L3:L36">INDEX(AG$3:AG$42,MATCH(G3,AC$3:AC$42,0))</f>
        <v>11</v>
      </c>
      <c r="M3" s="66">
        <f>IF(ISERROR(N3),0,N3)</f>
        <v>11</v>
      </c>
      <c r="N3">
        <f aca="true" t="shared" si="5" ref="N3:N66">IF(G3="","",INDEX(AM$3:AM$42,MATCH(G3,AI$3:AI$42,0)))</f>
        <v>11</v>
      </c>
      <c r="O3" s="66">
        <v>1</v>
      </c>
      <c r="P3" s="66">
        <v>25</v>
      </c>
      <c r="Q3" s="66">
        <f>IF(ISERROR(R3),0,R3)</f>
        <v>7</v>
      </c>
      <c r="R3" s="66">
        <f>(IF(G3=0,"",INDEX(AS$3:AS$42,MATCH(G3,AO$3:AO$42,0))))</f>
        <v>7</v>
      </c>
      <c r="S3" s="66">
        <f>IF(ISERROR(T3),0,T3)</f>
        <v>0</v>
      </c>
      <c r="T3" s="66" t="e">
        <f>(IF(G3=0,"",INDEX(AY$3:AY$42,MATCH(G3,AU$3:AU$42,0))))</f>
        <v>#N/A</v>
      </c>
      <c r="U3" s="66">
        <f>IF(ISERROR(V3),0,V3)</f>
        <v>7</v>
      </c>
      <c r="V3" s="66">
        <f>(IF(G3=0,"",INDEX(BG$3:BG$42,MATCH(G3,BC$3:BC$42,0))))</f>
        <v>7</v>
      </c>
      <c r="W3" s="66">
        <f>IF(ISERROR(X3),0,X3)</f>
        <v>0</v>
      </c>
      <c r="X3" s="66" t="e">
        <f>(IF(G3=0,"",INDEX(BM$3:BM$42,MATCH(G3,BI$3:BI$42,0))))</f>
        <v>#N/A</v>
      </c>
      <c r="Y3" s="66">
        <f>IF(ISERROR(Z3),0,Z3)</f>
        <v>0</v>
      </c>
      <c r="Z3" s="66" t="e">
        <f>(IF(G3=0,"",INDEX(BS$3:BS$42,MATCH(G3,BO$3:BO$42,0))))</f>
        <v>#N/A</v>
      </c>
      <c r="AA3" s="66">
        <f>IF(ISERROR(AB3),0,AB3)</f>
        <v>4</v>
      </c>
      <c r="AB3" s="66">
        <f aca="true" t="shared" si="6" ref="AB3:AB66">(IF(G3=0,"",INDEX(BY$3:BY$42,MATCH(G3,BU$3:BU$42,0))))</f>
        <v>4</v>
      </c>
      <c r="AC3" t="str">
        <f>'1.Sptg'!$B$5</f>
        <v>G. Siefken</v>
      </c>
      <c r="AD3" s="67" t="str">
        <f>'1.Sptg'!$A$4</f>
        <v>VWG</v>
      </c>
      <c r="AE3">
        <f>'1.Sptg'!$C$5</f>
        <v>542</v>
      </c>
      <c r="AF3">
        <f>RANK(AE3,AE$3:AE$42,0)</f>
        <v>10</v>
      </c>
      <c r="AG3">
        <f>IF(AE3=0,0,INDEX($P$3:$P$42,MATCH(AF3,$O$3:$O$42,0)))</f>
        <v>16</v>
      </c>
      <c r="AI3" t="str">
        <f>'2.Sptg'!$B$5</f>
        <v>H. Frerichs</v>
      </c>
      <c r="AJ3" s="67" t="str">
        <f>'2.Sptg'!$A$4</f>
        <v>VWG</v>
      </c>
      <c r="AK3">
        <f>'2.Sptg'!$C$5</f>
        <v>542</v>
      </c>
      <c r="AL3">
        <f aca="true" t="shared" si="7" ref="AL3:AL42">RANK(AK3,AK$3:AK$42,0)</f>
        <v>7</v>
      </c>
      <c r="AM3">
        <f>IF(AK3=0,0,INDEX($P$3:$P$42,MATCH(AL3,$O$3:$O$42,0)))</f>
        <v>19</v>
      </c>
      <c r="AO3" t="str">
        <f>'3.Sptg'!$B$5</f>
        <v>H. Frerichs</v>
      </c>
      <c r="AP3" s="67" t="str">
        <f>'3.Sptg'!$A$4</f>
        <v>VWG</v>
      </c>
      <c r="AQ3">
        <f>'3.Sptg'!$C$5</f>
        <v>562</v>
      </c>
      <c r="AR3">
        <f aca="true" t="shared" si="8" ref="AR3:AR42">RANK(AQ3,AQ$3:AQ$42,0)</f>
        <v>5</v>
      </c>
      <c r="AS3">
        <f>IF(AQ3=0,0,INDEX($P$3:$P$42,MATCH(AR3,$O$3:$O$42,0)))</f>
        <v>21</v>
      </c>
      <c r="AU3" t="str">
        <f>'4.Sptg'!$B$5</f>
        <v>H. Frerichs</v>
      </c>
      <c r="AV3" s="67" t="str">
        <f>'4.Sptg'!$A$4</f>
        <v>VWG</v>
      </c>
      <c r="AW3">
        <f>'4.Sptg'!$C$5</f>
        <v>517</v>
      </c>
      <c r="AX3">
        <f aca="true" t="shared" si="9" ref="AX3:AX42">RANK(AW3,AW$3:AW$42,0)</f>
        <v>17</v>
      </c>
      <c r="AY3">
        <f>IF(AW3=0,0,INDEX($P$3:$P$42,MATCH(AX3,$O$3:$O$42,0)))</f>
        <v>9</v>
      </c>
      <c r="BA3" s="66">
        <f>IF(ISERROR(BB3),0,BB3)</f>
        <v>0</v>
      </c>
      <c r="BB3" s="66" t="e">
        <f>(IF(G3=0,"",INDEX(CE$3:CE$42,MATCH(G3,CA$3:CA$42,0))))</f>
        <v>#N/A</v>
      </c>
      <c r="BC3" t="str">
        <f>'5.Sptg'!$B$5</f>
        <v>T. Fromhage</v>
      </c>
      <c r="BD3" s="67" t="str">
        <f>'5.Sptg'!$A$4</f>
        <v>VWG</v>
      </c>
      <c r="BE3">
        <f>'5.Sptg'!$C$5</f>
        <v>563</v>
      </c>
      <c r="BF3">
        <f aca="true" t="shared" si="10" ref="BF3:BF42">RANK(BE3,BE$3:BE$42,0)</f>
        <v>2</v>
      </c>
      <c r="BG3">
        <f>IF(BE3=0,0,INDEX($P$3:$P$42,MATCH(BF3,$O$3:$O$42,0)))</f>
        <v>24</v>
      </c>
      <c r="BI3" t="str">
        <f>'6.Sptg'!$B$5</f>
        <v>T. Jacobs</v>
      </c>
      <c r="BJ3" s="67" t="str">
        <f>'6.Sptg'!$A$4</f>
        <v>VWG</v>
      </c>
      <c r="BK3">
        <f>'6.Sptg'!$C$5</f>
        <v>492</v>
      </c>
      <c r="BL3">
        <f aca="true" t="shared" si="11" ref="BL3:BL42">RANK(BK3,BK$3:BK$42,0)</f>
        <v>21</v>
      </c>
      <c r="BM3">
        <f>IF(BK3=0,0,INDEX($P$3:$P$42,MATCH(BL3,$O$3:$O$42,0)))</f>
        <v>5</v>
      </c>
      <c r="BO3" t="str">
        <f>'7.Sptg'!$B$5</f>
        <v>H. Frerichs</v>
      </c>
      <c r="BP3" s="67" t="str">
        <f>'7.Sptg'!$A$4</f>
        <v>VWG</v>
      </c>
      <c r="BQ3">
        <f>'7.Sptg'!$C$5</f>
        <v>552</v>
      </c>
      <c r="BR3">
        <f aca="true" t="shared" si="12" ref="BR3:BR42">RANK(BQ3,BQ$3:BQ$42,0)</f>
        <v>4</v>
      </c>
      <c r="BS3">
        <f>IF(BQ3=0,0,INDEX($P$3:$P$42,MATCH(BR3,$O$3:$O$42,0)))</f>
        <v>22</v>
      </c>
      <c r="BU3" t="str">
        <f>'8.Sptg'!$B$5</f>
        <v>H. Frerichs</v>
      </c>
      <c r="BV3" s="67" t="str">
        <f>'8.Sptg'!$A$4</f>
        <v>VWG</v>
      </c>
      <c r="BW3">
        <f>'8.Sptg'!$C$5</f>
        <v>527</v>
      </c>
      <c r="BX3">
        <f aca="true" t="shared" si="13" ref="BX3:BX42">RANK(BW3,BW$3:BW$42,0)</f>
        <v>15</v>
      </c>
      <c r="BY3">
        <f>IF(BW3=0,0,INDEX($P$3:$P$42,MATCH(BX3,$O$3:$O$42,0)))</f>
        <v>11</v>
      </c>
      <c r="CA3">
        <f>'9.Sptg'!$B$4</f>
        <v>0</v>
      </c>
      <c r="CB3" s="67" t="str">
        <f>'9.Sptg'!$A$3</f>
        <v>VWG</v>
      </c>
      <c r="CC3">
        <f>'9.Sptg'!$C$4</f>
        <v>0</v>
      </c>
      <c r="CD3">
        <f aca="true" t="shared" si="14" ref="CD3:CD42">RANK(CC3,CC$3:CC$42,0)</f>
        <v>1</v>
      </c>
      <c r="CE3">
        <f>IF(CC3=0,0,INDEX($P$3:$P$42,MATCH(CD3,$O$3:$O$42,0)))</f>
        <v>0</v>
      </c>
    </row>
    <row r="4" spans="1:83" ht="18" customHeight="1">
      <c r="A4" s="86" t="str">
        <f t="shared" si="0"/>
        <v>U. Schütte</v>
      </c>
      <c r="B4" s="86" t="str">
        <f t="shared" si="1"/>
        <v>Stadt Oldenburg</v>
      </c>
      <c r="C4" s="87">
        <f t="shared" si="2"/>
        <v>172.0024</v>
      </c>
      <c r="D4" s="87">
        <f aca="true" t="shared" si="15" ref="D4:D67">IF(C4="","",ROUNDDOWN(C4,0))</f>
        <v>172</v>
      </c>
      <c r="E4" s="85">
        <f aca="true" t="shared" si="16" ref="E4:E67">IF(D4="","",RANK(D4,D$3:D$70))</f>
        <v>2</v>
      </c>
      <c r="G4" s="121" t="s">
        <v>76</v>
      </c>
      <c r="H4" s="79" t="s">
        <v>61</v>
      </c>
      <c r="I4" s="66">
        <f t="shared" si="3"/>
        <v>71.0002</v>
      </c>
      <c r="J4" s="66">
        <v>0.0002</v>
      </c>
      <c r="K4" s="66">
        <f aca="true" t="shared" si="17" ref="K4:K67">IF(ISERROR(L4),0,L4)</f>
        <v>16</v>
      </c>
      <c r="L4" s="66">
        <f t="shared" si="4"/>
        <v>16</v>
      </c>
      <c r="M4" s="66">
        <f aca="true" t="shared" si="18" ref="M4:M67">IF(ISERROR(N4),0,N4)</f>
        <v>0</v>
      </c>
      <c r="N4" t="e">
        <f t="shared" si="5"/>
        <v>#N/A</v>
      </c>
      <c r="O4" s="66">
        <v>2</v>
      </c>
      <c r="P4" s="66">
        <v>24</v>
      </c>
      <c r="Q4" s="66">
        <f aca="true" t="shared" si="19" ref="Q4:Q67">IF(ISERROR(R4),0,R4)</f>
        <v>13</v>
      </c>
      <c r="R4" s="66">
        <f aca="true" t="shared" si="20" ref="R4:R67">(IF(G4=0,"",INDEX(AS$3:AS$42,MATCH(G4,AO$3:AO$42,0))))</f>
        <v>13</v>
      </c>
      <c r="S4" s="66">
        <f aca="true" t="shared" si="21" ref="S4:S67">IF(ISERROR(T4),0,T4)</f>
        <v>15</v>
      </c>
      <c r="T4" s="66">
        <f aca="true" t="shared" si="22" ref="T4:T67">(IF(G4=0,"",INDEX(AY$3:AY$42,MATCH(G4,AU$3:AU$42,0))))</f>
        <v>15</v>
      </c>
      <c r="U4" s="66">
        <f aca="true" t="shared" si="23" ref="U4:U67">IF(ISERROR(V4),0,V4)</f>
        <v>17</v>
      </c>
      <c r="V4" s="66">
        <f aca="true" t="shared" si="24" ref="V4:V67">(IF(G4=0,"",INDEX(BG$3:BG$42,MATCH(G4,BC$3:BC$42,0))))</f>
        <v>17</v>
      </c>
      <c r="W4" s="66">
        <f aca="true" t="shared" si="25" ref="W4:W67">IF(ISERROR(X4),0,X4)</f>
        <v>4</v>
      </c>
      <c r="X4" s="66">
        <f aca="true" t="shared" si="26" ref="X4:X67">(IF(G4=0,"",INDEX(BM$3:BM$42,MATCH(G4,BI$3:BI$42,0))))</f>
        <v>4</v>
      </c>
      <c r="Y4" s="66">
        <f aca="true" t="shared" si="27" ref="Y4:Y67">IF(ISERROR(Z4),0,Z4)</f>
        <v>6</v>
      </c>
      <c r="Z4" s="66">
        <f aca="true" t="shared" si="28" ref="Z4:Z67">(IF(G4=0,"",INDEX(BS$3:BS$42,MATCH(G4,BO$3:BO$42,0))))</f>
        <v>6</v>
      </c>
      <c r="AA4" s="66">
        <f aca="true" t="shared" si="29" ref="AA4:AA67">IF(ISERROR(AB4),0,AB4)</f>
        <v>0</v>
      </c>
      <c r="AB4" s="66" t="e">
        <f t="shared" si="6"/>
        <v>#N/A</v>
      </c>
      <c r="AC4" t="str">
        <f>'1.Sptg'!$B$6</f>
        <v>T. Jacobs</v>
      </c>
      <c r="AD4" s="67" t="str">
        <f>AD3</f>
        <v>VWG</v>
      </c>
      <c r="AE4">
        <f>'1.Sptg'!$C$6</f>
        <v>482</v>
      </c>
      <c r="AF4">
        <f aca="true" t="shared" si="30" ref="AF4:AF42">RANK(AE4,AE$3:AE$42,0)</f>
        <v>18</v>
      </c>
      <c r="AG4">
        <f aca="true" t="shared" si="31" ref="AG4:AG42">IF(AE4=0,0,INDEX($P$3:$P$42,MATCH(AF4,$O$3:$O$42,0)))</f>
        <v>8</v>
      </c>
      <c r="AI4" t="str">
        <f>'2.Sptg'!$B$6</f>
        <v>T. Jacobs</v>
      </c>
      <c r="AJ4" s="67" t="str">
        <f>AJ3</f>
        <v>VWG</v>
      </c>
      <c r="AK4">
        <f>'2.Sptg'!$C$6</f>
        <v>481</v>
      </c>
      <c r="AL4">
        <f t="shared" si="7"/>
        <v>16</v>
      </c>
      <c r="AM4">
        <f aca="true" t="shared" si="32" ref="AM4:AM42">IF(AK4=0,0,INDEX($P$3:$P$42,MATCH(AL4,$O$3:$O$42,0)))</f>
        <v>10</v>
      </c>
      <c r="AO4" t="str">
        <f>'3.Sptg'!$B$6</f>
        <v>T. Jacobs</v>
      </c>
      <c r="AP4" s="67" t="str">
        <f>AP3</f>
        <v>VWG</v>
      </c>
      <c r="AQ4">
        <f>'3.Sptg'!$C$6</f>
        <v>494</v>
      </c>
      <c r="AR4">
        <f t="shared" si="8"/>
        <v>18</v>
      </c>
      <c r="AS4">
        <f aca="true" t="shared" si="33" ref="AS4:AS42">IF(AQ4=0,0,INDEX($P$3:$P$42,MATCH(AR4,$O$3:$O$42,0)))</f>
        <v>8</v>
      </c>
      <c r="AU4" t="str">
        <f>'4.Sptg'!$B$6</f>
        <v>T. Jacobs</v>
      </c>
      <c r="AV4" s="67" t="str">
        <f>AV3</f>
        <v>VWG</v>
      </c>
      <c r="AW4">
        <f>'4.Sptg'!$C$6</f>
        <v>486</v>
      </c>
      <c r="AX4">
        <f t="shared" si="9"/>
        <v>20</v>
      </c>
      <c r="AY4">
        <f>IF(AW4=0,0,INDEX($P$3:$P$42,MATCH(AX4,$O$3:$O$42,0)))</f>
        <v>6</v>
      </c>
      <c r="BA4" s="66">
        <f aca="true" t="shared" si="34" ref="BA4:BA67">IF(ISERROR(BB4),0,BB4)</f>
        <v>0</v>
      </c>
      <c r="BB4" s="66" t="e">
        <f aca="true" t="shared" si="35" ref="BB4:BB67">(IF(G4=0,"",INDEX(CE$3:CE$42,MATCH(G4,CA$3:CA$42,0))))</f>
        <v>#N/A</v>
      </c>
      <c r="BC4" t="str">
        <f>'5.Sptg'!$B$6</f>
        <v>G. Siefken</v>
      </c>
      <c r="BD4" s="67" t="str">
        <f>BD3</f>
        <v>VWG</v>
      </c>
      <c r="BE4">
        <f>'5.Sptg'!$C$6</f>
        <v>533</v>
      </c>
      <c r="BF4">
        <f t="shared" si="10"/>
        <v>9</v>
      </c>
      <c r="BG4">
        <f>IF(BE4=0,0,INDEX($P$3:$P$42,MATCH(BF4,$O$3:$O$42,0)))</f>
        <v>17</v>
      </c>
      <c r="BI4" t="str">
        <f>'6.Sptg'!$B$6</f>
        <v>H. Frerichs</v>
      </c>
      <c r="BJ4" s="67" t="str">
        <f>BJ3</f>
        <v>VWG</v>
      </c>
      <c r="BK4">
        <f>'6.Sptg'!$C$6</f>
        <v>555</v>
      </c>
      <c r="BL4">
        <f t="shared" si="11"/>
        <v>2</v>
      </c>
      <c r="BM4">
        <f>IF(BK4=0,0,INDEX($P$3:$P$42,MATCH(BL4,$O$3:$O$42,0)))</f>
        <v>24</v>
      </c>
      <c r="BO4" t="str">
        <f>'7.Sptg'!$B$6</f>
        <v>T. Fromhage</v>
      </c>
      <c r="BP4" s="67" t="str">
        <f>BP3</f>
        <v>VWG</v>
      </c>
      <c r="BQ4">
        <f>'7.Sptg'!$C$6</f>
        <v>552</v>
      </c>
      <c r="BR4">
        <f t="shared" si="12"/>
        <v>4</v>
      </c>
      <c r="BS4">
        <f>IF(BQ4=0,0,INDEX($P$3:$P$42,MATCH(BR4,$O$3:$O$42,0)))</f>
        <v>22</v>
      </c>
      <c r="BU4" t="str">
        <f>'8.Sptg'!$B$6</f>
        <v>T. Jacobs</v>
      </c>
      <c r="BV4" s="67" t="str">
        <f>BV3</f>
        <v>VWG</v>
      </c>
      <c r="BW4">
        <f>'8.Sptg'!$C$6</f>
        <v>486</v>
      </c>
      <c r="BX4">
        <f t="shared" si="13"/>
        <v>19</v>
      </c>
      <c r="BY4">
        <f>IF(BW4=0,0,INDEX($P$3:$P$42,MATCH(BX4,$O$3:$O$42,0)))</f>
        <v>7</v>
      </c>
      <c r="CA4">
        <f>'9.Sptg'!$B$5</f>
        <v>0</v>
      </c>
      <c r="CB4" s="67" t="str">
        <f>CB3</f>
        <v>VWG</v>
      </c>
      <c r="CC4">
        <f>'9.Sptg'!$C$5</f>
        <v>0</v>
      </c>
      <c r="CD4">
        <f t="shared" si="14"/>
        <v>1</v>
      </c>
      <c r="CE4">
        <f>IF(CC4=0,0,INDEX($P$3:$P$42,MATCH(CD4,$O$3:$O$42,0)))</f>
        <v>0</v>
      </c>
    </row>
    <row r="5" spans="1:83" ht="18" customHeight="1">
      <c r="A5" s="86" t="str">
        <f t="shared" si="0"/>
        <v>R. Heye</v>
      </c>
      <c r="B5" s="86" t="str">
        <f t="shared" si="1"/>
        <v>Stadt Oldenburg</v>
      </c>
      <c r="C5" s="87">
        <f t="shared" si="2"/>
        <v>159.00209999999998</v>
      </c>
      <c r="D5" s="87">
        <f t="shared" si="15"/>
        <v>159</v>
      </c>
      <c r="E5" s="85">
        <f t="shared" si="16"/>
        <v>3</v>
      </c>
      <c r="G5" s="121" t="s">
        <v>77</v>
      </c>
      <c r="H5" s="79" t="s">
        <v>61</v>
      </c>
      <c r="I5" s="66">
        <f t="shared" si="3"/>
        <v>121.0003</v>
      </c>
      <c r="J5" s="66">
        <v>0.0003</v>
      </c>
      <c r="K5" s="66">
        <f t="shared" si="17"/>
        <v>0</v>
      </c>
      <c r="L5" s="66" t="e">
        <f t="shared" si="4"/>
        <v>#N/A</v>
      </c>
      <c r="M5" s="66">
        <f t="shared" si="18"/>
        <v>19</v>
      </c>
      <c r="N5">
        <f t="shared" si="5"/>
        <v>19</v>
      </c>
      <c r="O5" s="66">
        <v>3</v>
      </c>
      <c r="P5" s="66">
        <v>23</v>
      </c>
      <c r="Q5" s="66">
        <f t="shared" si="19"/>
        <v>21</v>
      </c>
      <c r="R5" s="66">
        <f t="shared" si="20"/>
        <v>21</v>
      </c>
      <c r="S5" s="66">
        <f t="shared" si="21"/>
        <v>9</v>
      </c>
      <c r="T5" s="66">
        <f t="shared" si="22"/>
        <v>9</v>
      </c>
      <c r="U5" s="66">
        <f t="shared" si="23"/>
        <v>15</v>
      </c>
      <c r="V5" s="66">
        <f t="shared" si="24"/>
        <v>15</v>
      </c>
      <c r="W5" s="66">
        <f t="shared" si="25"/>
        <v>24</v>
      </c>
      <c r="X5" s="66">
        <f t="shared" si="26"/>
        <v>24</v>
      </c>
      <c r="Y5" s="66">
        <f t="shared" si="27"/>
        <v>22</v>
      </c>
      <c r="Z5" s="66">
        <f t="shared" si="28"/>
        <v>22</v>
      </c>
      <c r="AA5" s="66">
        <f t="shared" si="29"/>
        <v>11</v>
      </c>
      <c r="AB5" s="66">
        <f t="shared" si="6"/>
        <v>11</v>
      </c>
      <c r="AC5" t="str">
        <f>'1.Sptg'!$B$7</f>
        <v>L. Bruns</v>
      </c>
      <c r="AD5" s="67" t="str">
        <f>AD4</f>
        <v>VWG</v>
      </c>
      <c r="AE5">
        <f>'1.Sptg'!$C$7</f>
        <v>557</v>
      </c>
      <c r="AF5">
        <f t="shared" si="30"/>
        <v>6</v>
      </c>
      <c r="AG5">
        <f t="shared" si="31"/>
        <v>20</v>
      </c>
      <c r="AI5" t="str">
        <f>'2.Sptg'!$B$7</f>
        <v>E. Bruns</v>
      </c>
      <c r="AJ5" s="67" t="str">
        <f>AJ4</f>
        <v>VWG</v>
      </c>
      <c r="AK5">
        <f>'2.Sptg'!$C$7</f>
        <v>512</v>
      </c>
      <c r="AL5">
        <f t="shared" si="7"/>
        <v>15</v>
      </c>
      <c r="AM5">
        <f t="shared" si="32"/>
        <v>11</v>
      </c>
      <c r="AO5" t="str">
        <f>'3.Sptg'!$B$7</f>
        <v>G. Siefken</v>
      </c>
      <c r="AP5" s="67" t="str">
        <f>AP4</f>
        <v>VWG</v>
      </c>
      <c r="AQ5">
        <f>'3.Sptg'!$C$7</f>
        <v>531</v>
      </c>
      <c r="AR5">
        <f t="shared" si="8"/>
        <v>13</v>
      </c>
      <c r="AS5">
        <f t="shared" si="33"/>
        <v>13</v>
      </c>
      <c r="AU5" t="str">
        <f>'4.Sptg'!$B$7</f>
        <v>G. Siefken</v>
      </c>
      <c r="AV5" s="67" t="str">
        <f>AV4</f>
        <v>VWG</v>
      </c>
      <c r="AW5">
        <f>'4.Sptg'!$C$7</f>
        <v>543</v>
      </c>
      <c r="AX5">
        <f t="shared" si="9"/>
        <v>11</v>
      </c>
      <c r="AY5">
        <f>IF(AW5=0,0,INDEX($P$3:$P$42,MATCH(AX5,$O$3:$O$42,0)))</f>
        <v>15</v>
      </c>
      <c r="BA5" s="66">
        <f t="shared" si="34"/>
        <v>0</v>
      </c>
      <c r="BB5" s="66" t="e">
        <f t="shared" si="35"/>
        <v>#N/A</v>
      </c>
      <c r="BC5" t="str">
        <f>'5.Sptg'!$B$7</f>
        <v>E. Bruns</v>
      </c>
      <c r="BD5" s="67" t="str">
        <f>BD4</f>
        <v>VWG</v>
      </c>
      <c r="BE5">
        <f>'5.Sptg'!$C$7</f>
        <v>505</v>
      </c>
      <c r="BF5">
        <f t="shared" si="10"/>
        <v>19</v>
      </c>
      <c r="BG5">
        <f>IF(BE5=0,0,INDEX($P$3:$P$42,MATCH(BF5,$O$3:$O$42,0)))</f>
        <v>7</v>
      </c>
      <c r="BI5" t="str">
        <f>'6.Sptg'!$B$7</f>
        <v>L. Bruns</v>
      </c>
      <c r="BJ5" s="67" t="str">
        <f>BJ4</f>
        <v>VWG</v>
      </c>
      <c r="BK5">
        <f>'6.Sptg'!$C$7</f>
        <v>546</v>
      </c>
      <c r="BL5">
        <f t="shared" si="11"/>
        <v>5</v>
      </c>
      <c r="BM5">
        <f>IF(BK5=0,0,INDEX($P$3:$P$42,MATCH(BL5,$O$3:$O$42,0)))</f>
        <v>21</v>
      </c>
      <c r="BO5" t="str">
        <f>'7.Sptg'!$B$7</f>
        <v>T. Jacobs</v>
      </c>
      <c r="BP5" s="67" t="str">
        <f>BP4</f>
        <v>VWG</v>
      </c>
      <c r="BQ5">
        <f>'7.Sptg'!$C$7</f>
        <v>508</v>
      </c>
      <c r="BR5">
        <f t="shared" si="12"/>
        <v>18</v>
      </c>
      <c r="BS5">
        <f>IF(BQ5=0,0,INDEX($P$3:$P$42,MATCH(BR5,$O$3:$O$42,0)))</f>
        <v>8</v>
      </c>
      <c r="BU5" t="str">
        <f>'8.Sptg'!$B$7</f>
        <v>E. Bruns</v>
      </c>
      <c r="BV5" s="67" t="str">
        <f>BV4</f>
        <v>VWG</v>
      </c>
      <c r="BW5">
        <f>'8.Sptg'!$C$7</f>
        <v>434</v>
      </c>
      <c r="BX5">
        <f t="shared" si="13"/>
        <v>22</v>
      </c>
      <c r="BY5">
        <f>IF(BW5=0,0,INDEX($P$3:$P$42,MATCH(BX5,$O$3:$O$42,0)))</f>
        <v>4</v>
      </c>
      <c r="CA5">
        <f>'9.Sptg'!$B$6</f>
        <v>0</v>
      </c>
      <c r="CB5" s="67" t="str">
        <f>CB4</f>
        <v>VWG</v>
      </c>
      <c r="CC5">
        <f>'9.Sptg'!$C$6</f>
        <v>0</v>
      </c>
      <c r="CD5">
        <f t="shared" si="14"/>
        <v>1</v>
      </c>
      <c r="CE5">
        <f>IF(CC5=0,0,INDEX($P$3:$P$42,MATCH(CD5,$O$3:$O$42,0)))</f>
        <v>0</v>
      </c>
    </row>
    <row r="6" spans="1:83" ht="18" customHeight="1">
      <c r="A6" s="86" t="str">
        <f t="shared" si="0"/>
        <v>J. Künken</v>
      </c>
      <c r="B6" s="86" t="str">
        <f t="shared" si="1"/>
        <v>Tele / Post 2</v>
      </c>
      <c r="C6" s="87">
        <f t="shared" si="2"/>
        <v>143.0008</v>
      </c>
      <c r="D6" s="87">
        <f t="shared" si="15"/>
        <v>143</v>
      </c>
      <c r="E6" s="85">
        <f t="shared" si="16"/>
        <v>4</v>
      </c>
      <c r="G6" s="121" t="s">
        <v>78</v>
      </c>
      <c r="H6" s="79" t="s">
        <v>61</v>
      </c>
      <c r="I6" s="66">
        <f t="shared" si="3"/>
        <v>178.0004</v>
      </c>
      <c r="J6" s="66">
        <v>0.0004</v>
      </c>
      <c r="K6" s="66">
        <f t="shared" si="17"/>
        <v>24</v>
      </c>
      <c r="L6" s="66">
        <f t="shared" si="4"/>
        <v>24</v>
      </c>
      <c r="M6" s="66">
        <f t="shared" si="18"/>
        <v>24</v>
      </c>
      <c r="N6">
        <f t="shared" si="5"/>
        <v>24</v>
      </c>
      <c r="O6" s="66">
        <v>4</v>
      </c>
      <c r="P6" s="66">
        <v>22</v>
      </c>
      <c r="Q6" s="66">
        <f t="shared" si="19"/>
        <v>19</v>
      </c>
      <c r="R6" s="66">
        <f t="shared" si="20"/>
        <v>19</v>
      </c>
      <c r="S6" s="66">
        <f t="shared" si="21"/>
        <v>23</v>
      </c>
      <c r="T6" s="66">
        <f t="shared" si="22"/>
        <v>23</v>
      </c>
      <c r="U6" s="66">
        <f t="shared" si="23"/>
        <v>24</v>
      </c>
      <c r="V6" s="66">
        <f t="shared" si="24"/>
        <v>24</v>
      </c>
      <c r="W6" s="66">
        <f t="shared" si="25"/>
        <v>22</v>
      </c>
      <c r="X6" s="66">
        <f t="shared" si="26"/>
        <v>22</v>
      </c>
      <c r="Y6" s="66">
        <f t="shared" si="27"/>
        <v>22</v>
      </c>
      <c r="Z6" s="66">
        <f t="shared" si="28"/>
        <v>22</v>
      </c>
      <c r="AA6" s="66">
        <f t="shared" si="29"/>
        <v>20</v>
      </c>
      <c r="AB6" s="66">
        <f t="shared" si="6"/>
        <v>20</v>
      </c>
      <c r="AC6" t="str">
        <f>'1.Sptg'!$B$8</f>
        <v>T. Fromhage</v>
      </c>
      <c r="AD6" s="67" t="str">
        <f>AD5</f>
        <v>VWG</v>
      </c>
      <c r="AE6">
        <f>'1.Sptg'!$C$8</f>
        <v>593</v>
      </c>
      <c r="AF6">
        <f t="shared" si="30"/>
        <v>2</v>
      </c>
      <c r="AG6">
        <f t="shared" si="31"/>
        <v>24</v>
      </c>
      <c r="AI6" t="str">
        <f>'2.Sptg'!$B$8</f>
        <v>T. Fromhage</v>
      </c>
      <c r="AJ6" s="67" t="str">
        <f>AJ5</f>
        <v>VWG</v>
      </c>
      <c r="AK6">
        <f>'2.Sptg'!$C$8</f>
        <v>550</v>
      </c>
      <c r="AL6">
        <f t="shared" si="7"/>
        <v>2</v>
      </c>
      <c r="AM6">
        <f t="shared" si="32"/>
        <v>24</v>
      </c>
      <c r="AO6" t="str">
        <f>'3.Sptg'!$B$8</f>
        <v>E. Bruns</v>
      </c>
      <c r="AP6" s="67" t="str">
        <f>AP5</f>
        <v>VWG</v>
      </c>
      <c r="AQ6">
        <f>'3.Sptg'!$C$8</f>
        <v>471</v>
      </c>
      <c r="AR6">
        <f t="shared" si="8"/>
        <v>19</v>
      </c>
      <c r="AS6">
        <f t="shared" si="33"/>
        <v>7</v>
      </c>
      <c r="AU6" t="str">
        <f>'4.Sptg'!$B$8</f>
        <v>L. Bruns</v>
      </c>
      <c r="AV6" s="67" t="str">
        <f>AV5</f>
        <v>VWG</v>
      </c>
      <c r="AW6">
        <f>'4.Sptg'!$C$8</f>
        <v>549</v>
      </c>
      <c r="AX6">
        <f t="shared" si="9"/>
        <v>9</v>
      </c>
      <c r="AY6">
        <f>IF(AW6=0,0,INDEX($P$3:$P$42,MATCH(AX6,$O$3:$O$42,0)))</f>
        <v>17</v>
      </c>
      <c r="BA6" s="66">
        <f t="shared" si="34"/>
        <v>0</v>
      </c>
      <c r="BB6" s="66" t="e">
        <f t="shared" si="35"/>
        <v>#N/A</v>
      </c>
      <c r="BC6" t="str">
        <f>'5.Sptg'!$B$8</f>
        <v>H. Frerichs</v>
      </c>
      <c r="BD6" s="67" t="str">
        <f>BD5</f>
        <v>VWG</v>
      </c>
      <c r="BE6">
        <f>'5.Sptg'!$C$8</f>
        <v>529</v>
      </c>
      <c r="BF6">
        <f t="shared" si="10"/>
        <v>11</v>
      </c>
      <c r="BG6">
        <f>IF(BE6=0,0,INDEX($P$3:$P$42,MATCH(BF6,$O$3:$O$42,0)))</f>
        <v>15</v>
      </c>
      <c r="BI6" t="str">
        <f>'6.Sptg'!$B$8</f>
        <v>G. Siefken</v>
      </c>
      <c r="BJ6" s="67" t="str">
        <f>BJ5</f>
        <v>VWG</v>
      </c>
      <c r="BK6">
        <f>'6.Sptg'!$C$8</f>
        <v>489</v>
      </c>
      <c r="BL6">
        <f t="shared" si="11"/>
        <v>22</v>
      </c>
      <c r="BM6">
        <f>IF(BK6=0,0,INDEX($P$3:$P$42,MATCH(BL6,$O$3:$O$42,0)))</f>
        <v>4</v>
      </c>
      <c r="BO6" t="str">
        <f>'7.Sptg'!$B$8</f>
        <v>L. Bruns</v>
      </c>
      <c r="BP6" s="67" t="str">
        <f>BP5</f>
        <v>VWG</v>
      </c>
      <c r="BQ6">
        <f>'7.Sptg'!$C$8</f>
        <v>569</v>
      </c>
      <c r="BR6">
        <f t="shared" si="12"/>
        <v>1</v>
      </c>
      <c r="BS6">
        <f>IF(BQ6=0,0,INDEX($P$3:$P$42,MATCH(BR6,$O$3:$O$42,0)))</f>
        <v>25</v>
      </c>
      <c r="BU6" t="str">
        <f>'8.Sptg'!$B$8</f>
        <v>T. Fromhage</v>
      </c>
      <c r="BV6" s="67" t="str">
        <f>BV5</f>
        <v>VWG</v>
      </c>
      <c r="BW6">
        <f>'8.Sptg'!$C$8</f>
        <v>548</v>
      </c>
      <c r="BX6">
        <f t="shared" si="13"/>
        <v>6</v>
      </c>
      <c r="BY6">
        <f>IF(BW6=0,0,INDEX($P$3:$P$42,MATCH(BX6,$O$3:$O$42,0)))</f>
        <v>20</v>
      </c>
      <c r="CA6">
        <f>'9.Sptg'!$B$7</f>
        <v>0</v>
      </c>
      <c r="CB6" s="67" t="str">
        <f>CB5</f>
        <v>VWG</v>
      </c>
      <c r="CC6">
        <f>'9.Sptg'!$C$7</f>
        <v>0</v>
      </c>
      <c r="CD6">
        <f t="shared" si="14"/>
        <v>1</v>
      </c>
      <c r="CE6">
        <f>IF(CC6=0,0,INDEX($P$3:$P$42,MATCH(CD6,$O$3:$O$42,0)))</f>
        <v>0</v>
      </c>
    </row>
    <row r="7" spans="1:83" ht="18" customHeight="1">
      <c r="A7" s="86" t="str">
        <f t="shared" si="0"/>
        <v>H. Tietz</v>
      </c>
      <c r="B7" s="86" t="str">
        <f t="shared" si="1"/>
        <v>Tele / Post 2</v>
      </c>
      <c r="C7" s="87">
        <f t="shared" si="2"/>
        <v>142.0006</v>
      </c>
      <c r="D7" s="87">
        <f t="shared" si="15"/>
        <v>142</v>
      </c>
      <c r="E7" s="85">
        <f t="shared" si="16"/>
        <v>5</v>
      </c>
      <c r="G7" s="121" t="s">
        <v>79</v>
      </c>
      <c r="H7" s="79" t="s">
        <v>61</v>
      </c>
      <c r="I7" s="66">
        <f t="shared" si="3"/>
        <v>107.0005</v>
      </c>
      <c r="J7" s="66">
        <v>0.0005</v>
      </c>
      <c r="K7" s="66">
        <f t="shared" si="17"/>
        <v>20</v>
      </c>
      <c r="L7" s="66">
        <f t="shared" si="4"/>
        <v>20</v>
      </c>
      <c r="M7" s="66">
        <f t="shared" si="18"/>
        <v>0</v>
      </c>
      <c r="N7" t="e">
        <f t="shared" si="5"/>
        <v>#N/A</v>
      </c>
      <c r="O7" s="66">
        <v>5</v>
      </c>
      <c r="P7" s="66">
        <v>21</v>
      </c>
      <c r="Q7" s="66">
        <f t="shared" si="19"/>
        <v>0</v>
      </c>
      <c r="R7" s="66" t="e">
        <f t="shared" si="20"/>
        <v>#N/A</v>
      </c>
      <c r="S7" s="66">
        <f t="shared" si="21"/>
        <v>17</v>
      </c>
      <c r="T7" s="66">
        <f t="shared" si="22"/>
        <v>17</v>
      </c>
      <c r="U7" s="66">
        <f t="shared" si="23"/>
        <v>0</v>
      </c>
      <c r="V7" s="66" t="e">
        <f t="shared" si="24"/>
        <v>#N/A</v>
      </c>
      <c r="W7" s="66">
        <f t="shared" si="25"/>
        <v>21</v>
      </c>
      <c r="X7" s="66">
        <f t="shared" si="26"/>
        <v>21</v>
      </c>
      <c r="Y7" s="66">
        <f t="shared" si="27"/>
        <v>25</v>
      </c>
      <c r="Z7" s="66">
        <f t="shared" si="28"/>
        <v>25</v>
      </c>
      <c r="AA7" s="66">
        <f t="shared" si="29"/>
        <v>24</v>
      </c>
      <c r="AB7" s="66">
        <f t="shared" si="6"/>
        <v>24</v>
      </c>
      <c r="AC7" t="str">
        <f>'1.Sptg'!$B$9</f>
        <v>E. Bruns</v>
      </c>
      <c r="AD7" s="67" t="str">
        <f>AD6</f>
        <v>VWG</v>
      </c>
      <c r="AE7">
        <f>'1.Sptg'!$C$9</f>
        <v>514</v>
      </c>
      <c r="AF7">
        <f t="shared" si="30"/>
        <v>15</v>
      </c>
      <c r="AG7">
        <f t="shared" si="31"/>
        <v>11</v>
      </c>
      <c r="AI7">
        <f>'2.Sptg'!$B$9</f>
        <v>0</v>
      </c>
      <c r="AJ7" s="67" t="str">
        <f>AJ6</f>
        <v>VWG</v>
      </c>
      <c r="AK7">
        <f>'2.Sptg'!$C$9</f>
        <v>0</v>
      </c>
      <c r="AL7">
        <f t="shared" si="7"/>
        <v>19</v>
      </c>
      <c r="AM7">
        <f t="shared" si="32"/>
        <v>0</v>
      </c>
      <c r="AO7" t="str">
        <f>'3.Sptg'!$B$9</f>
        <v>T. Fromhage</v>
      </c>
      <c r="AP7" s="67" t="str">
        <f>AP6</f>
        <v>VWG</v>
      </c>
      <c r="AQ7">
        <f>'3.Sptg'!$C$9</f>
        <v>559</v>
      </c>
      <c r="AR7">
        <f t="shared" si="8"/>
        <v>7</v>
      </c>
      <c r="AS7">
        <f t="shared" si="33"/>
        <v>19</v>
      </c>
      <c r="AU7" t="str">
        <f>'4.Sptg'!$B$9</f>
        <v>T. Fromhage</v>
      </c>
      <c r="AV7" s="67" t="str">
        <f>AV6</f>
        <v>VWG</v>
      </c>
      <c r="AW7">
        <f>'4.Sptg'!$C$9</f>
        <v>569</v>
      </c>
      <c r="AX7">
        <f t="shared" si="9"/>
        <v>3</v>
      </c>
      <c r="AY7">
        <f aca="true" t="shared" si="36" ref="AY7:AY42">IF(AW7=0,0,INDEX($P$3:$P$42,MATCH(AX7,$O$3:$O$42,0)))</f>
        <v>23</v>
      </c>
      <c r="BA7" s="66">
        <f t="shared" si="34"/>
        <v>0</v>
      </c>
      <c r="BB7" s="66" t="e">
        <f t="shared" si="35"/>
        <v>#N/A</v>
      </c>
      <c r="BC7" t="str">
        <f>'5.Sptg'!$B$9</f>
        <v>T. Jacobs</v>
      </c>
      <c r="BD7" s="67" t="str">
        <f>BD6</f>
        <v>VWG</v>
      </c>
      <c r="BE7">
        <f>'5.Sptg'!$C$9</f>
        <v>495</v>
      </c>
      <c r="BF7">
        <f t="shared" si="10"/>
        <v>22</v>
      </c>
      <c r="BG7">
        <f aca="true" t="shared" si="37" ref="BG7:BG42">IF(BE7=0,0,INDEX($P$3:$P$42,MATCH(BF7,$O$3:$O$42,0)))</f>
        <v>4</v>
      </c>
      <c r="BI7" t="str">
        <f>'6.Sptg'!$B$9</f>
        <v>T. Fromhage</v>
      </c>
      <c r="BJ7" s="67" t="str">
        <f>BJ6</f>
        <v>VWG</v>
      </c>
      <c r="BK7">
        <f>'6.Sptg'!$C$9</f>
        <v>549</v>
      </c>
      <c r="BL7">
        <f t="shared" si="11"/>
        <v>4</v>
      </c>
      <c r="BM7">
        <f aca="true" t="shared" si="38" ref="BM7:BM42">IF(BK7=0,0,INDEX($P$3:$P$42,MATCH(BL7,$O$3:$O$42,0)))</f>
        <v>22</v>
      </c>
      <c r="BO7" t="str">
        <f>'7.Sptg'!$B$9</f>
        <v>G. Siefken</v>
      </c>
      <c r="BP7" s="67" t="str">
        <f>BP6</f>
        <v>VWG</v>
      </c>
      <c r="BQ7">
        <f>'7.Sptg'!$C$9</f>
        <v>492</v>
      </c>
      <c r="BR7">
        <f t="shared" si="12"/>
        <v>20</v>
      </c>
      <c r="BS7">
        <f aca="true" t="shared" si="39" ref="BS7:BS42">IF(BQ7=0,0,INDEX($P$3:$P$42,MATCH(BR7,$O$3:$O$42,0)))</f>
        <v>6</v>
      </c>
      <c r="BU7" t="str">
        <f>'8.Sptg'!$B$9</f>
        <v>L. Bruns</v>
      </c>
      <c r="BV7" s="67" t="str">
        <f>BV6</f>
        <v>VWG</v>
      </c>
      <c r="BW7">
        <f>'8.Sptg'!$C$9</f>
        <v>563</v>
      </c>
      <c r="BX7">
        <f t="shared" si="13"/>
        <v>2</v>
      </c>
      <c r="BY7">
        <f aca="true" t="shared" si="40" ref="BY7:BY42">IF(BW7=0,0,INDEX($P$3:$P$42,MATCH(BX7,$O$3:$O$42,0)))</f>
        <v>24</v>
      </c>
      <c r="CA7">
        <f>'9.Sptg'!$B$8</f>
        <v>0</v>
      </c>
      <c r="CB7" s="67" t="str">
        <f>CB6</f>
        <v>VWG</v>
      </c>
      <c r="CC7">
        <f>'9.Sptg'!$C$8</f>
        <v>0</v>
      </c>
      <c r="CD7">
        <f t="shared" si="14"/>
        <v>1</v>
      </c>
      <c r="CE7">
        <f aca="true" t="shared" si="41" ref="CE7:CE42">IF(CC7=0,0,INDEX($P$3:$P$42,MATCH(CD7,$O$3:$O$42,0)))</f>
        <v>0</v>
      </c>
    </row>
    <row r="8" spans="1:83" ht="18" customHeight="1">
      <c r="A8" s="86" t="str">
        <f t="shared" si="0"/>
        <v>H. Bruns</v>
      </c>
      <c r="B8" s="86" t="str">
        <f t="shared" si="1"/>
        <v>KDO</v>
      </c>
      <c r="C8" s="87">
        <f t="shared" si="2"/>
        <v>131.0016</v>
      </c>
      <c r="D8" s="87">
        <f t="shared" si="15"/>
        <v>131</v>
      </c>
      <c r="E8" s="85">
        <f t="shared" si="16"/>
        <v>6</v>
      </c>
      <c r="G8" s="80" t="s">
        <v>80</v>
      </c>
      <c r="H8" s="79" t="s">
        <v>62</v>
      </c>
      <c r="I8" s="66">
        <f t="shared" si="3"/>
        <v>142.0006</v>
      </c>
      <c r="J8" s="66">
        <v>0.0006</v>
      </c>
      <c r="K8" s="66">
        <f t="shared" si="17"/>
        <v>18</v>
      </c>
      <c r="L8" s="66">
        <f t="shared" si="4"/>
        <v>18</v>
      </c>
      <c r="M8" s="66">
        <f t="shared" si="18"/>
        <v>19</v>
      </c>
      <c r="N8">
        <f t="shared" si="5"/>
        <v>19</v>
      </c>
      <c r="O8" s="66">
        <v>6</v>
      </c>
      <c r="P8" s="66">
        <v>20</v>
      </c>
      <c r="Q8" s="66">
        <f t="shared" si="19"/>
        <v>22</v>
      </c>
      <c r="R8" s="66">
        <f t="shared" si="20"/>
        <v>22</v>
      </c>
      <c r="S8" s="66">
        <f t="shared" si="21"/>
        <v>11</v>
      </c>
      <c r="T8" s="66">
        <f t="shared" si="22"/>
        <v>11</v>
      </c>
      <c r="U8" s="66">
        <f t="shared" si="23"/>
        <v>16</v>
      </c>
      <c r="V8" s="66">
        <f t="shared" si="24"/>
        <v>16</v>
      </c>
      <c r="W8" s="66">
        <f t="shared" si="25"/>
        <v>21</v>
      </c>
      <c r="X8" s="66">
        <f t="shared" si="26"/>
        <v>21</v>
      </c>
      <c r="Y8" s="66">
        <f t="shared" si="27"/>
        <v>18</v>
      </c>
      <c r="Z8" s="66">
        <f t="shared" si="28"/>
        <v>18</v>
      </c>
      <c r="AA8" s="66">
        <f t="shared" si="29"/>
        <v>17</v>
      </c>
      <c r="AB8" s="66">
        <f t="shared" si="6"/>
        <v>17</v>
      </c>
      <c r="AC8" t="str">
        <f>'1.Sptg'!$H$5</f>
        <v>H. Tietz</v>
      </c>
      <c r="AD8" s="67" t="str">
        <f>'1.Sptg'!$G$4</f>
        <v>Tele / Post 2</v>
      </c>
      <c r="AE8">
        <f>'1.Sptg'!$I$5</f>
        <v>552</v>
      </c>
      <c r="AF8">
        <f t="shared" si="30"/>
        <v>8</v>
      </c>
      <c r="AG8">
        <f t="shared" si="31"/>
        <v>18</v>
      </c>
      <c r="AI8" t="str">
        <f>'2.Sptg'!$H$5</f>
        <v>H. Tietz</v>
      </c>
      <c r="AJ8" s="67" t="str">
        <f>'2.Sptg'!$G$4</f>
        <v>Tele / Post 2</v>
      </c>
      <c r="AK8">
        <f>'2.Sptg'!$I$5</f>
        <v>542</v>
      </c>
      <c r="AL8">
        <f t="shared" si="7"/>
        <v>7</v>
      </c>
      <c r="AM8">
        <f t="shared" si="32"/>
        <v>19</v>
      </c>
      <c r="AO8" t="str">
        <f>'3.Sptg'!$H$5</f>
        <v>H. Tietz</v>
      </c>
      <c r="AP8" s="67" t="str">
        <f>'3.Sptg'!$G$4</f>
        <v>Tele / Post 2</v>
      </c>
      <c r="AQ8">
        <f>'3.Sptg'!$I$5</f>
        <v>564</v>
      </c>
      <c r="AR8">
        <f t="shared" si="8"/>
        <v>4</v>
      </c>
      <c r="AS8">
        <f t="shared" si="33"/>
        <v>22</v>
      </c>
      <c r="AU8" t="str">
        <f>'4.Sptg'!$H$5</f>
        <v>H. Tietz</v>
      </c>
      <c r="AV8" s="67" t="str">
        <f>'4.Sptg'!$G$4</f>
        <v>Tele / Post 2</v>
      </c>
      <c r="AW8">
        <f>'4.Sptg'!$I$5</f>
        <v>529</v>
      </c>
      <c r="AX8">
        <f t="shared" si="9"/>
        <v>15</v>
      </c>
      <c r="AY8">
        <f t="shared" si="36"/>
        <v>11</v>
      </c>
      <c r="BA8" s="66">
        <f t="shared" si="34"/>
        <v>0</v>
      </c>
      <c r="BB8" s="66" t="e">
        <f t="shared" si="35"/>
        <v>#N/A</v>
      </c>
      <c r="BC8" t="str">
        <f>'5.Sptg'!$H$5</f>
        <v>H. Kliche</v>
      </c>
      <c r="BD8" s="67" t="str">
        <f>'5.Sptg'!$G$4</f>
        <v>Tele / Post 2</v>
      </c>
      <c r="BE8">
        <f>'5.Sptg'!$I$5</f>
        <v>504</v>
      </c>
      <c r="BF8">
        <f t="shared" si="10"/>
        <v>20</v>
      </c>
      <c r="BG8">
        <f t="shared" si="37"/>
        <v>6</v>
      </c>
      <c r="BI8" t="str">
        <f>'6.Sptg'!$H$5</f>
        <v>H. Tietz</v>
      </c>
      <c r="BJ8" s="67" t="str">
        <f>'6.Sptg'!$G$4</f>
        <v>Tele / Post 2</v>
      </c>
      <c r="BK8">
        <f>'6.Sptg'!$I$5</f>
        <v>546</v>
      </c>
      <c r="BL8">
        <f t="shared" si="11"/>
        <v>5</v>
      </c>
      <c r="BM8">
        <f t="shared" si="38"/>
        <v>21</v>
      </c>
      <c r="BO8" t="str">
        <f>'7.Sptg'!$H$5</f>
        <v>H. Tietz</v>
      </c>
      <c r="BP8" s="67" t="str">
        <f>'7.Sptg'!$G$4</f>
        <v>Tele / Post 2</v>
      </c>
      <c r="BQ8">
        <f>'7.Sptg'!$I$5</f>
        <v>544</v>
      </c>
      <c r="BR8">
        <f t="shared" si="12"/>
        <v>8</v>
      </c>
      <c r="BS8">
        <f t="shared" si="39"/>
        <v>18</v>
      </c>
      <c r="BU8" t="str">
        <f>'8.Sptg'!$H$5</f>
        <v>H. Tietz</v>
      </c>
      <c r="BV8" s="67" t="str">
        <f>'8.Sptg'!$G$4</f>
        <v>Tele / Post 2</v>
      </c>
      <c r="BW8">
        <f>'8.Sptg'!$I$5</f>
        <v>545</v>
      </c>
      <c r="BX8">
        <f t="shared" si="13"/>
        <v>9</v>
      </c>
      <c r="BY8">
        <f t="shared" si="40"/>
        <v>17</v>
      </c>
      <c r="CA8">
        <f>'9.Sptg'!$H$4</f>
        <v>0</v>
      </c>
      <c r="CB8" s="67" t="str">
        <f>'9.Sptg'!$G$3</f>
        <v>Tele / Post 2</v>
      </c>
      <c r="CC8">
        <f>'9.Sptg'!$I$4</f>
        <v>0</v>
      </c>
      <c r="CD8">
        <f t="shared" si="14"/>
        <v>1</v>
      </c>
      <c r="CE8">
        <f t="shared" si="41"/>
        <v>0</v>
      </c>
    </row>
    <row r="9" spans="1:83" ht="18" customHeight="1">
      <c r="A9" s="86" t="str">
        <f t="shared" si="0"/>
        <v>H. Harsche</v>
      </c>
      <c r="B9" s="86" t="str">
        <f t="shared" si="1"/>
        <v>KDO</v>
      </c>
      <c r="C9" s="87">
        <f t="shared" si="2"/>
        <v>121.0018</v>
      </c>
      <c r="D9" s="87">
        <f t="shared" si="15"/>
        <v>121</v>
      </c>
      <c r="E9" s="85">
        <f t="shared" si="16"/>
        <v>7</v>
      </c>
      <c r="G9" s="80" t="s">
        <v>81</v>
      </c>
      <c r="H9" s="79" t="s">
        <v>62</v>
      </c>
      <c r="I9" s="66">
        <f t="shared" si="3"/>
        <v>53.0007</v>
      </c>
      <c r="J9" s="66">
        <v>0.0007</v>
      </c>
      <c r="K9" s="66">
        <f t="shared" si="17"/>
        <v>10</v>
      </c>
      <c r="L9" s="66">
        <f t="shared" si="4"/>
        <v>10</v>
      </c>
      <c r="M9" s="66">
        <f t="shared" si="18"/>
        <v>14</v>
      </c>
      <c r="N9">
        <f t="shared" si="5"/>
        <v>14</v>
      </c>
      <c r="O9" s="66">
        <v>7</v>
      </c>
      <c r="P9" s="66">
        <v>19</v>
      </c>
      <c r="Q9" s="66">
        <f t="shared" si="19"/>
        <v>0</v>
      </c>
      <c r="R9" s="66" t="e">
        <f t="shared" si="20"/>
        <v>#N/A</v>
      </c>
      <c r="S9" s="66">
        <f t="shared" si="21"/>
        <v>0</v>
      </c>
      <c r="T9" s="66" t="e">
        <f t="shared" si="22"/>
        <v>#N/A</v>
      </c>
      <c r="U9" s="66">
        <f t="shared" si="23"/>
        <v>6</v>
      </c>
      <c r="V9" s="66">
        <f t="shared" si="24"/>
        <v>6</v>
      </c>
      <c r="W9" s="66">
        <f t="shared" si="25"/>
        <v>3</v>
      </c>
      <c r="X9" s="66">
        <f t="shared" si="26"/>
        <v>3</v>
      </c>
      <c r="Y9" s="66">
        <f t="shared" si="27"/>
        <v>10</v>
      </c>
      <c r="Z9" s="66">
        <f t="shared" si="28"/>
        <v>10</v>
      </c>
      <c r="AA9" s="66">
        <f t="shared" si="29"/>
        <v>10</v>
      </c>
      <c r="AB9" s="66">
        <f t="shared" si="6"/>
        <v>10</v>
      </c>
      <c r="AC9" t="str">
        <f>'1.Sptg'!$H$6</f>
        <v>H. Kliche</v>
      </c>
      <c r="AD9" s="67" t="str">
        <f>AD8</f>
        <v>Tele / Post 2</v>
      </c>
      <c r="AE9">
        <f>'1.Sptg'!$I$6</f>
        <v>508</v>
      </c>
      <c r="AF9">
        <f t="shared" si="30"/>
        <v>16</v>
      </c>
      <c r="AG9">
        <f t="shared" si="31"/>
        <v>10</v>
      </c>
      <c r="AI9" t="str">
        <f>'2.Sptg'!$H$6</f>
        <v>A. Hehemeyer</v>
      </c>
      <c r="AJ9" s="67" t="str">
        <f>AJ8</f>
        <v>Tele / Post 2</v>
      </c>
      <c r="AK9">
        <f>'2.Sptg'!$I$6</f>
        <v>513</v>
      </c>
      <c r="AL9">
        <f t="shared" si="7"/>
        <v>13</v>
      </c>
      <c r="AM9">
        <f t="shared" si="32"/>
        <v>13</v>
      </c>
      <c r="AO9" t="str">
        <f>'3.Sptg'!$H$6</f>
        <v>A. Hehemeyer</v>
      </c>
      <c r="AP9" s="67" t="str">
        <f>AP8</f>
        <v>Tele / Post 2</v>
      </c>
      <c r="AQ9">
        <f>'3.Sptg'!$I$6</f>
        <v>510</v>
      </c>
      <c r="AR9">
        <f t="shared" si="8"/>
        <v>17</v>
      </c>
      <c r="AS9">
        <f t="shared" si="33"/>
        <v>9</v>
      </c>
      <c r="AU9" t="str">
        <f>'4.Sptg'!$H$6</f>
        <v>A. Hehemeyer</v>
      </c>
      <c r="AV9" s="67" t="str">
        <f>AV8</f>
        <v>Tele / Post 2</v>
      </c>
      <c r="AW9">
        <f>'4.Sptg'!$I$6</f>
        <v>515</v>
      </c>
      <c r="AX9">
        <f t="shared" si="9"/>
        <v>18</v>
      </c>
      <c r="AY9">
        <f t="shared" si="36"/>
        <v>8</v>
      </c>
      <c r="BA9" s="66">
        <f t="shared" si="34"/>
        <v>0</v>
      </c>
      <c r="BB9" s="66" t="e">
        <f t="shared" si="35"/>
        <v>#N/A</v>
      </c>
      <c r="BC9" t="str">
        <f>'5.Sptg'!$H$6</f>
        <v>J. Künken</v>
      </c>
      <c r="BD9" s="67" t="str">
        <f>BD8</f>
        <v>Tele / Post 2</v>
      </c>
      <c r="BE9">
        <f>'5.Sptg'!$I$6</f>
        <v>522</v>
      </c>
      <c r="BF9">
        <f t="shared" si="10"/>
        <v>14</v>
      </c>
      <c r="BG9">
        <f t="shared" si="37"/>
        <v>12</v>
      </c>
      <c r="BI9" t="str">
        <f>'6.Sptg'!$H$6</f>
        <v>A. Hehemeyer</v>
      </c>
      <c r="BJ9" s="67" t="str">
        <f>BJ8</f>
        <v>Tele / Post 2</v>
      </c>
      <c r="BK9">
        <f>'6.Sptg'!$I$6</f>
        <v>515</v>
      </c>
      <c r="BL9">
        <f t="shared" si="11"/>
        <v>16</v>
      </c>
      <c r="BM9">
        <f t="shared" si="38"/>
        <v>10</v>
      </c>
      <c r="BO9" t="str">
        <f>'7.Sptg'!$H$6</f>
        <v>A. Hehemeyer</v>
      </c>
      <c r="BP9" s="67" t="str">
        <f>BP8</f>
        <v>Tele / Post 2</v>
      </c>
      <c r="BQ9">
        <f>'7.Sptg'!$I$6</f>
        <v>538</v>
      </c>
      <c r="BR9">
        <f t="shared" si="12"/>
        <v>10</v>
      </c>
      <c r="BS9">
        <f t="shared" si="39"/>
        <v>16</v>
      </c>
      <c r="BU9" t="str">
        <f>'8.Sptg'!$H$6</f>
        <v>A. Hehemeyer</v>
      </c>
      <c r="BV9" s="67" t="str">
        <f>BV8</f>
        <v>Tele / Post 2</v>
      </c>
      <c r="BW9">
        <f>'8.Sptg'!$I$6</f>
        <v>530</v>
      </c>
      <c r="BX9">
        <f t="shared" si="13"/>
        <v>14</v>
      </c>
      <c r="BY9">
        <f t="shared" si="40"/>
        <v>12</v>
      </c>
      <c r="CA9">
        <f>'9.Sptg'!$H$5</f>
        <v>0</v>
      </c>
      <c r="CB9" s="67" t="str">
        <f>CB8</f>
        <v>Tele / Post 2</v>
      </c>
      <c r="CC9">
        <f>'9.Sptg'!$I$5</f>
        <v>0</v>
      </c>
      <c r="CD9">
        <f t="shared" si="14"/>
        <v>1</v>
      </c>
      <c r="CE9">
        <f t="shared" si="41"/>
        <v>0</v>
      </c>
    </row>
    <row r="10" spans="1:83" ht="18" customHeight="1">
      <c r="A10" s="86" t="str">
        <f t="shared" si="0"/>
        <v>H. Frerichs</v>
      </c>
      <c r="B10" s="86" t="str">
        <f t="shared" si="1"/>
        <v>VWG</v>
      </c>
      <c r="C10" s="87">
        <f t="shared" si="2"/>
        <v>121.0003</v>
      </c>
      <c r="D10" s="87">
        <f t="shared" si="15"/>
        <v>121</v>
      </c>
      <c r="E10" s="85">
        <f t="shared" si="16"/>
        <v>7</v>
      </c>
      <c r="G10" s="80" t="s">
        <v>82</v>
      </c>
      <c r="H10" s="79" t="s">
        <v>62</v>
      </c>
      <c r="I10" s="66">
        <f t="shared" si="3"/>
        <v>143.0008</v>
      </c>
      <c r="J10" s="66">
        <v>0.0008</v>
      </c>
      <c r="K10" s="66">
        <f t="shared" si="17"/>
        <v>17</v>
      </c>
      <c r="L10" s="66">
        <f t="shared" si="4"/>
        <v>17</v>
      </c>
      <c r="M10" s="66">
        <f t="shared" si="18"/>
        <v>23</v>
      </c>
      <c r="N10">
        <f t="shared" si="5"/>
        <v>23</v>
      </c>
      <c r="O10" s="66">
        <v>8</v>
      </c>
      <c r="P10" s="66">
        <v>18</v>
      </c>
      <c r="Q10" s="66">
        <f t="shared" si="19"/>
        <v>18</v>
      </c>
      <c r="R10" s="66">
        <f t="shared" si="20"/>
        <v>18</v>
      </c>
      <c r="S10" s="66">
        <f t="shared" si="21"/>
        <v>14</v>
      </c>
      <c r="T10" s="66">
        <f t="shared" si="22"/>
        <v>14</v>
      </c>
      <c r="U10" s="66">
        <f t="shared" si="23"/>
        <v>12</v>
      </c>
      <c r="V10" s="66">
        <f t="shared" si="24"/>
        <v>12</v>
      </c>
      <c r="W10" s="66">
        <f t="shared" si="25"/>
        <v>23</v>
      </c>
      <c r="X10" s="66">
        <f t="shared" si="26"/>
        <v>23</v>
      </c>
      <c r="Y10" s="66">
        <f t="shared" si="27"/>
        <v>17</v>
      </c>
      <c r="Z10" s="66">
        <f t="shared" si="28"/>
        <v>17</v>
      </c>
      <c r="AA10" s="66">
        <f t="shared" si="29"/>
        <v>19</v>
      </c>
      <c r="AB10" s="66">
        <f t="shared" si="6"/>
        <v>19</v>
      </c>
      <c r="AC10" t="str">
        <f>'1.Sptg'!$H$7</f>
        <v>J. Künken</v>
      </c>
      <c r="AD10" s="67" t="str">
        <f>AD9</f>
        <v>Tele / Post 2</v>
      </c>
      <c r="AE10">
        <f>'1.Sptg'!$I$7</f>
        <v>550</v>
      </c>
      <c r="AF10">
        <f t="shared" si="30"/>
        <v>9</v>
      </c>
      <c r="AG10">
        <f t="shared" si="31"/>
        <v>17</v>
      </c>
      <c r="AI10" t="str">
        <f>'2.Sptg'!$H$7</f>
        <v>H. Kliche</v>
      </c>
      <c r="AJ10" s="67" t="str">
        <f>AJ9</f>
        <v>Tele / Post 2</v>
      </c>
      <c r="AK10">
        <f>'2.Sptg'!$I$7</f>
        <v>514</v>
      </c>
      <c r="AL10">
        <f t="shared" si="7"/>
        <v>12</v>
      </c>
      <c r="AM10">
        <f t="shared" si="32"/>
        <v>14</v>
      </c>
      <c r="AO10" t="str">
        <f>'3.Sptg'!$H$7</f>
        <v>J. Künken</v>
      </c>
      <c r="AP10" s="67" t="str">
        <f>AP9</f>
        <v>Tele / Post 2</v>
      </c>
      <c r="AQ10">
        <f>'3.Sptg'!$I$7</f>
        <v>558</v>
      </c>
      <c r="AR10">
        <f t="shared" si="8"/>
        <v>8</v>
      </c>
      <c r="AS10">
        <f t="shared" si="33"/>
        <v>18</v>
      </c>
      <c r="AU10" t="str">
        <f>'4.Sptg'!$H$7</f>
        <v>J. Künken</v>
      </c>
      <c r="AV10" s="67" t="str">
        <f>AV9</f>
        <v>Tele / Post 2</v>
      </c>
      <c r="AW10">
        <f>'4.Sptg'!$I$7</f>
        <v>537</v>
      </c>
      <c r="AX10">
        <f t="shared" si="9"/>
        <v>12</v>
      </c>
      <c r="AY10">
        <f t="shared" si="36"/>
        <v>14</v>
      </c>
      <c r="BA10" s="66">
        <f t="shared" si="34"/>
        <v>0</v>
      </c>
      <c r="BB10" s="66" t="e">
        <f t="shared" si="35"/>
        <v>#N/A</v>
      </c>
      <c r="BC10" t="str">
        <f>'5.Sptg'!$H$7</f>
        <v>H. Tietz</v>
      </c>
      <c r="BD10" s="67" t="str">
        <f>BD9</f>
        <v>Tele / Post 2</v>
      </c>
      <c r="BE10">
        <f>'5.Sptg'!$I$7</f>
        <v>531</v>
      </c>
      <c r="BF10">
        <f t="shared" si="10"/>
        <v>10</v>
      </c>
      <c r="BG10">
        <f t="shared" si="37"/>
        <v>16</v>
      </c>
      <c r="BI10" t="str">
        <f>'6.Sptg'!$H$7</f>
        <v>H. Kliche</v>
      </c>
      <c r="BJ10" s="67" t="str">
        <f>BJ9</f>
        <v>Tele / Post 2</v>
      </c>
      <c r="BK10">
        <f>'6.Sptg'!$I$7</f>
        <v>481</v>
      </c>
      <c r="BL10">
        <f t="shared" si="11"/>
        <v>23</v>
      </c>
      <c r="BM10">
        <f t="shared" si="38"/>
        <v>3</v>
      </c>
      <c r="BO10" t="str">
        <f>'7.Sptg'!$H$7</f>
        <v>J. Künken</v>
      </c>
      <c r="BP10" s="67" t="str">
        <f>BP9</f>
        <v>Tele / Post 2</v>
      </c>
      <c r="BQ10">
        <f>'7.Sptg'!$I$7</f>
        <v>541</v>
      </c>
      <c r="BR10">
        <f t="shared" si="12"/>
        <v>9</v>
      </c>
      <c r="BS10">
        <f t="shared" si="39"/>
        <v>17</v>
      </c>
      <c r="BU10" t="str">
        <f>'8.Sptg'!$H$7</f>
        <v>J. Künken</v>
      </c>
      <c r="BV10" s="67" t="str">
        <f>BV9</f>
        <v>Tele / Post 2</v>
      </c>
      <c r="BW10">
        <f>'8.Sptg'!$I$7</f>
        <v>547</v>
      </c>
      <c r="BX10">
        <f t="shared" si="13"/>
        <v>7</v>
      </c>
      <c r="BY10">
        <f t="shared" si="40"/>
        <v>19</v>
      </c>
      <c r="CA10">
        <f>'9.Sptg'!$H$6</f>
        <v>0</v>
      </c>
      <c r="CB10" s="67" t="str">
        <f>CB9</f>
        <v>Tele / Post 2</v>
      </c>
      <c r="CC10">
        <f>'9.Sptg'!$I$6</f>
        <v>0</v>
      </c>
      <c r="CD10">
        <f t="shared" si="14"/>
        <v>1</v>
      </c>
      <c r="CE10">
        <f t="shared" si="41"/>
        <v>0</v>
      </c>
    </row>
    <row r="11" spans="1:83" ht="18" customHeight="1">
      <c r="A11" s="86" t="str">
        <f t="shared" si="0"/>
        <v>J. Wieczorek</v>
      </c>
      <c r="B11" s="86" t="str">
        <f t="shared" si="1"/>
        <v>OLB</v>
      </c>
      <c r="C11" s="87">
        <f t="shared" si="2"/>
        <v>119.0013</v>
      </c>
      <c r="D11" s="87">
        <f t="shared" si="15"/>
        <v>119</v>
      </c>
      <c r="E11" s="85">
        <f t="shared" si="16"/>
        <v>9</v>
      </c>
      <c r="G11" s="80" t="s">
        <v>83</v>
      </c>
      <c r="H11" s="79" t="s">
        <v>62</v>
      </c>
      <c r="I11" s="66">
        <f t="shared" si="3"/>
        <v>0.0009</v>
      </c>
      <c r="J11" s="66">
        <v>0.0009</v>
      </c>
      <c r="K11" s="66">
        <f t="shared" si="17"/>
        <v>0</v>
      </c>
      <c r="L11" s="66" t="e">
        <f t="shared" si="4"/>
        <v>#N/A</v>
      </c>
      <c r="M11" s="66">
        <f t="shared" si="18"/>
        <v>0</v>
      </c>
      <c r="N11" t="e">
        <f t="shared" si="5"/>
        <v>#N/A</v>
      </c>
      <c r="O11" s="66">
        <v>9</v>
      </c>
      <c r="P11" s="66">
        <v>17</v>
      </c>
      <c r="Q11" s="66">
        <f t="shared" si="19"/>
        <v>0</v>
      </c>
      <c r="R11" s="66" t="e">
        <f t="shared" si="20"/>
        <v>#N/A</v>
      </c>
      <c r="S11" s="66">
        <f t="shared" si="21"/>
        <v>0</v>
      </c>
      <c r="T11" s="66" t="e">
        <f t="shared" si="22"/>
        <v>#N/A</v>
      </c>
      <c r="U11" s="66">
        <f t="shared" si="23"/>
        <v>0</v>
      </c>
      <c r="V11" s="66" t="e">
        <f t="shared" si="24"/>
        <v>#N/A</v>
      </c>
      <c r="W11" s="66">
        <f t="shared" si="25"/>
        <v>0</v>
      </c>
      <c r="X11" s="66" t="e">
        <f t="shared" si="26"/>
        <v>#N/A</v>
      </c>
      <c r="Y11" s="66">
        <f t="shared" si="27"/>
        <v>0</v>
      </c>
      <c r="Z11" s="66" t="e">
        <f t="shared" si="28"/>
        <v>#N/A</v>
      </c>
      <c r="AA11" s="66">
        <f t="shared" si="29"/>
        <v>0</v>
      </c>
      <c r="AB11" s="66" t="e">
        <f t="shared" si="6"/>
        <v>#N/A</v>
      </c>
      <c r="AC11" t="str">
        <f>'1.Sptg'!$H$8</f>
        <v>A. Hehemeyer</v>
      </c>
      <c r="AD11" s="67" t="str">
        <f>AD10</f>
        <v>Tele / Post 2</v>
      </c>
      <c r="AE11">
        <f>'1.Sptg'!$I$8</f>
        <v>506</v>
      </c>
      <c r="AF11">
        <f t="shared" si="30"/>
        <v>17</v>
      </c>
      <c r="AG11">
        <f t="shared" si="31"/>
        <v>9</v>
      </c>
      <c r="AI11" t="str">
        <f>'2.Sptg'!$H$8</f>
        <v>J. Künken</v>
      </c>
      <c r="AJ11" s="67" t="str">
        <f>AJ10</f>
        <v>Tele / Post 2</v>
      </c>
      <c r="AK11">
        <f>'2.Sptg'!$I$8</f>
        <v>549</v>
      </c>
      <c r="AL11">
        <f t="shared" si="7"/>
        <v>3</v>
      </c>
      <c r="AM11">
        <f t="shared" si="32"/>
        <v>23</v>
      </c>
      <c r="AO11" t="str">
        <f>'3.Sptg'!$H$8</f>
        <v>D. Schlieben</v>
      </c>
      <c r="AP11" s="67" t="str">
        <f>AP10</f>
        <v>Tele / Post 2</v>
      </c>
      <c r="AQ11">
        <f>'3.Sptg'!$I$8</f>
        <v>570</v>
      </c>
      <c r="AR11">
        <f t="shared" si="8"/>
        <v>2</v>
      </c>
      <c r="AS11">
        <f t="shared" si="33"/>
        <v>24</v>
      </c>
      <c r="AU11" t="str">
        <f>'4.Sptg'!$H$8</f>
        <v>D. Schlieben</v>
      </c>
      <c r="AV11" s="67" t="str">
        <f>AV10</f>
        <v>Tele / Post 2</v>
      </c>
      <c r="AW11">
        <f>'4.Sptg'!$I$8</f>
        <v>548</v>
      </c>
      <c r="AX11">
        <f t="shared" si="9"/>
        <v>10</v>
      </c>
      <c r="AY11">
        <f t="shared" si="36"/>
        <v>16</v>
      </c>
      <c r="BA11" s="66">
        <f t="shared" si="34"/>
        <v>0</v>
      </c>
      <c r="BB11" s="66" t="e">
        <f t="shared" si="35"/>
        <v>#N/A</v>
      </c>
      <c r="BC11" t="str">
        <f>'5.Sptg'!$H$8</f>
        <v>A. Hehemeyer</v>
      </c>
      <c r="BD11" s="67" t="str">
        <f>BD10</f>
        <v>Tele / Post 2</v>
      </c>
      <c r="BE11">
        <f>'5.Sptg'!$I$8</f>
        <v>511</v>
      </c>
      <c r="BF11">
        <f t="shared" si="10"/>
        <v>18</v>
      </c>
      <c r="BG11">
        <f t="shared" si="37"/>
        <v>8</v>
      </c>
      <c r="BI11" t="str">
        <f>'6.Sptg'!$H$8</f>
        <v>D. Schlieben</v>
      </c>
      <c r="BJ11" s="67" t="str">
        <f>BJ10</f>
        <v>Tele / Post 2</v>
      </c>
      <c r="BK11">
        <f>'6.Sptg'!$I$8</f>
        <v>545</v>
      </c>
      <c r="BL11">
        <f t="shared" si="11"/>
        <v>7</v>
      </c>
      <c r="BM11">
        <f t="shared" si="38"/>
        <v>19</v>
      </c>
      <c r="BO11" t="str">
        <f>'7.Sptg'!$H$8</f>
        <v>H. Kliche</v>
      </c>
      <c r="BP11" s="67" t="str">
        <f>BP10</f>
        <v>Tele / Post 2</v>
      </c>
      <c r="BQ11">
        <f>'7.Sptg'!$I$8</f>
        <v>516</v>
      </c>
      <c r="BR11">
        <f t="shared" si="12"/>
        <v>16</v>
      </c>
      <c r="BS11">
        <f t="shared" si="39"/>
        <v>10</v>
      </c>
      <c r="BU11" t="str">
        <f>'8.Sptg'!$H$8</f>
        <v>D. Schlieben</v>
      </c>
      <c r="BV11" s="67" t="str">
        <f>BV10</f>
        <v>Tele / Post 2</v>
      </c>
      <c r="BW11">
        <f>'8.Sptg'!$I$8</f>
        <v>539</v>
      </c>
      <c r="BX11">
        <f t="shared" si="13"/>
        <v>10</v>
      </c>
      <c r="BY11">
        <f t="shared" si="40"/>
        <v>16</v>
      </c>
      <c r="CA11">
        <f>'9.Sptg'!$H$7</f>
        <v>0</v>
      </c>
      <c r="CB11" s="67" t="str">
        <f>CB10</f>
        <v>Tele / Post 2</v>
      </c>
      <c r="CC11">
        <f>'9.Sptg'!$I$7</f>
        <v>0</v>
      </c>
      <c r="CD11">
        <f t="shared" si="14"/>
        <v>1</v>
      </c>
      <c r="CE11">
        <f t="shared" si="41"/>
        <v>0</v>
      </c>
    </row>
    <row r="12" spans="1:83" ht="18" customHeight="1">
      <c r="A12" s="86" t="str">
        <f t="shared" si="0"/>
        <v>L. Bruns</v>
      </c>
      <c r="B12" s="86" t="str">
        <f t="shared" si="1"/>
        <v>VWG</v>
      </c>
      <c r="C12" s="87">
        <f t="shared" si="2"/>
        <v>107.0005</v>
      </c>
      <c r="D12" s="87">
        <f t="shared" si="15"/>
        <v>107</v>
      </c>
      <c r="E12" s="85">
        <f t="shared" si="16"/>
        <v>10</v>
      </c>
      <c r="G12" s="80" t="s">
        <v>84</v>
      </c>
      <c r="H12" s="79" t="s">
        <v>62</v>
      </c>
      <c r="I12" s="66">
        <f t="shared" si="3"/>
        <v>0.001</v>
      </c>
      <c r="J12" s="66">
        <v>0.001</v>
      </c>
      <c r="K12" s="66">
        <f t="shared" si="17"/>
        <v>0</v>
      </c>
      <c r="L12" s="66" t="e">
        <f t="shared" si="4"/>
        <v>#N/A</v>
      </c>
      <c r="M12" s="66">
        <f t="shared" si="18"/>
        <v>0</v>
      </c>
      <c r="N12" t="e">
        <f t="shared" si="5"/>
        <v>#N/A</v>
      </c>
      <c r="O12" s="66">
        <v>10</v>
      </c>
      <c r="P12" s="66">
        <v>16</v>
      </c>
      <c r="Q12" s="66">
        <f t="shared" si="19"/>
        <v>0</v>
      </c>
      <c r="R12" s="66" t="e">
        <f t="shared" si="20"/>
        <v>#N/A</v>
      </c>
      <c r="S12" s="66">
        <f t="shared" si="21"/>
        <v>0</v>
      </c>
      <c r="T12" s="66" t="e">
        <f t="shared" si="22"/>
        <v>#N/A</v>
      </c>
      <c r="U12" s="66">
        <f t="shared" si="23"/>
        <v>0</v>
      </c>
      <c r="V12" s="66" t="e">
        <f t="shared" si="24"/>
        <v>#N/A</v>
      </c>
      <c r="W12" s="66">
        <f t="shared" si="25"/>
        <v>0</v>
      </c>
      <c r="X12" s="66" t="e">
        <f t="shared" si="26"/>
        <v>#N/A</v>
      </c>
      <c r="Y12" s="66">
        <f t="shared" si="27"/>
        <v>0</v>
      </c>
      <c r="Z12" s="66" t="e">
        <f t="shared" si="28"/>
        <v>#N/A</v>
      </c>
      <c r="AA12" s="66">
        <f t="shared" si="29"/>
        <v>0</v>
      </c>
      <c r="AB12" s="66" t="e">
        <f t="shared" si="6"/>
        <v>#N/A</v>
      </c>
      <c r="AC12">
        <f>'1.Sptg'!$H$9</f>
        <v>0</v>
      </c>
      <c r="AD12" s="67" t="str">
        <f>AD11</f>
        <v>Tele / Post 2</v>
      </c>
      <c r="AE12">
        <f>'1.Sptg'!$I$9</f>
        <v>0</v>
      </c>
      <c r="AF12">
        <f t="shared" si="30"/>
        <v>19</v>
      </c>
      <c r="AG12">
        <f t="shared" si="31"/>
        <v>0</v>
      </c>
      <c r="AI12" t="str">
        <f>'2.Sptg'!$H$9</f>
        <v>D. Schlieben</v>
      </c>
      <c r="AJ12" s="67" t="str">
        <f>AJ11</f>
        <v>Tele / Post 2</v>
      </c>
      <c r="AK12">
        <f>'2.Sptg'!$I$9</f>
        <v>513</v>
      </c>
      <c r="AL12">
        <f t="shared" si="7"/>
        <v>13</v>
      </c>
      <c r="AM12">
        <f t="shared" si="32"/>
        <v>13</v>
      </c>
      <c r="AO12">
        <f>'3.Sptg'!$H$9</f>
        <v>0</v>
      </c>
      <c r="AP12" s="67" t="str">
        <f>AP11</f>
        <v>Tele / Post 2</v>
      </c>
      <c r="AQ12">
        <f>'3.Sptg'!$I$9</f>
        <v>0</v>
      </c>
      <c r="AR12">
        <f t="shared" si="8"/>
        <v>23</v>
      </c>
      <c r="AS12">
        <f t="shared" si="33"/>
        <v>0</v>
      </c>
      <c r="AU12">
        <f>'4.Sptg'!$H$9</f>
        <v>0</v>
      </c>
      <c r="AV12" s="67" t="str">
        <f>AV11</f>
        <v>Tele / Post 2</v>
      </c>
      <c r="AW12">
        <f>'4.Sptg'!$I$9</f>
        <v>0</v>
      </c>
      <c r="AX12">
        <f t="shared" si="9"/>
        <v>23</v>
      </c>
      <c r="AY12">
        <f t="shared" si="36"/>
        <v>0</v>
      </c>
      <c r="BA12" s="66">
        <f t="shared" si="34"/>
        <v>0</v>
      </c>
      <c r="BB12" s="66" t="e">
        <f t="shared" si="35"/>
        <v>#N/A</v>
      </c>
      <c r="BC12" t="str">
        <f>'5.Sptg'!$H$9</f>
        <v>D. Schlieben</v>
      </c>
      <c r="BD12" s="67" t="str">
        <f>BD11</f>
        <v>Tele / Post 2</v>
      </c>
      <c r="BE12">
        <f>'5.Sptg'!$I$9</f>
        <v>537</v>
      </c>
      <c r="BF12">
        <f t="shared" si="10"/>
        <v>8</v>
      </c>
      <c r="BG12">
        <f t="shared" si="37"/>
        <v>18</v>
      </c>
      <c r="BI12" t="str">
        <f>'6.Sptg'!$H$9</f>
        <v>J. Künken</v>
      </c>
      <c r="BJ12" s="67" t="str">
        <f>BJ11</f>
        <v>Tele / Post 2</v>
      </c>
      <c r="BK12">
        <f>'6.Sptg'!$I$9</f>
        <v>553</v>
      </c>
      <c r="BL12">
        <f t="shared" si="11"/>
        <v>3</v>
      </c>
      <c r="BM12">
        <f t="shared" si="38"/>
        <v>23</v>
      </c>
      <c r="BO12">
        <f>'7.Sptg'!$H$9</f>
        <v>0</v>
      </c>
      <c r="BP12" s="67" t="str">
        <f>BP11</f>
        <v>Tele / Post 2</v>
      </c>
      <c r="BQ12">
        <f>'7.Sptg'!$I$9</f>
        <v>0</v>
      </c>
      <c r="BR12">
        <f t="shared" si="12"/>
        <v>23</v>
      </c>
      <c r="BS12">
        <f t="shared" si="39"/>
        <v>0</v>
      </c>
      <c r="BU12" t="str">
        <f>'8.Sptg'!$H$9</f>
        <v>H. Kliche</v>
      </c>
      <c r="BV12" s="67" t="str">
        <f>BV11</f>
        <v>Tele / Post 2</v>
      </c>
      <c r="BW12">
        <f>'8.Sptg'!$I$9</f>
        <v>515</v>
      </c>
      <c r="BX12">
        <f t="shared" si="13"/>
        <v>16</v>
      </c>
      <c r="BY12">
        <f t="shared" si="40"/>
        <v>10</v>
      </c>
      <c r="CA12">
        <f>'9.Sptg'!$H$8</f>
        <v>0</v>
      </c>
      <c r="CB12" s="67" t="str">
        <f>CB11</f>
        <v>Tele / Post 2</v>
      </c>
      <c r="CC12">
        <f>'9.Sptg'!$I$8</f>
        <v>0</v>
      </c>
      <c r="CD12">
        <f t="shared" si="14"/>
        <v>1</v>
      </c>
      <c r="CE12">
        <f t="shared" si="41"/>
        <v>0</v>
      </c>
    </row>
    <row r="13" spans="1:83" ht="18" customHeight="1">
      <c r="A13" s="86" t="str">
        <f t="shared" si="0"/>
        <v>D. Schlieben</v>
      </c>
      <c r="B13" s="86" t="str">
        <f t="shared" si="1"/>
        <v>Tele / Post 2</v>
      </c>
      <c r="C13" s="87">
        <f t="shared" si="2"/>
        <v>106.0034</v>
      </c>
      <c r="D13" s="87">
        <f t="shared" si="15"/>
        <v>106</v>
      </c>
      <c r="E13" s="85">
        <f t="shared" si="16"/>
        <v>11</v>
      </c>
      <c r="G13" s="80" t="s">
        <v>100</v>
      </c>
      <c r="H13" s="79" t="s">
        <v>63</v>
      </c>
      <c r="I13" s="66">
        <f t="shared" si="3"/>
        <v>52.0011</v>
      </c>
      <c r="J13" s="66">
        <v>0.0011</v>
      </c>
      <c r="K13" s="66">
        <f t="shared" si="17"/>
        <v>0</v>
      </c>
      <c r="L13" s="66" t="e">
        <f t="shared" si="4"/>
        <v>#N/A</v>
      </c>
      <c r="M13" s="66">
        <f t="shared" si="18"/>
        <v>9</v>
      </c>
      <c r="N13">
        <f t="shared" si="5"/>
        <v>9</v>
      </c>
      <c r="O13" s="66">
        <v>11</v>
      </c>
      <c r="P13" s="66">
        <v>15</v>
      </c>
      <c r="Q13" s="66">
        <f t="shared" si="19"/>
        <v>6</v>
      </c>
      <c r="R13" s="66">
        <f t="shared" si="20"/>
        <v>6</v>
      </c>
      <c r="S13" s="66">
        <f t="shared" si="21"/>
        <v>6</v>
      </c>
      <c r="T13" s="66">
        <f t="shared" si="22"/>
        <v>6</v>
      </c>
      <c r="U13" s="66">
        <f t="shared" si="23"/>
        <v>9</v>
      </c>
      <c r="V13" s="66">
        <f t="shared" si="24"/>
        <v>9</v>
      </c>
      <c r="W13" s="66">
        <f t="shared" si="25"/>
        <v>11</v>
      </c>
      <c r="X13" s="66">
        <f t="shared" si="26"/>
        <v>11</v>
      </c>
      <c r="Y13" s="66">
        <f t="shared" si="27"/>
        <v>5</v>
      </c>
      <c r="Z13" s="66">
        <f t="shared" si="28"/>
        <v>5</v>
      </c>
      <c r="AA13" s="66">
        <f t="shared" si="29"/>
        <v>6</v>
      </c>
      <c r="AB13" s="66">
        <f t="shared" si="6"/>
        <v>6</v>
      </c>
      <c r="AC13">
        <f>'1.Sptg'!$B$14</f>
        <v>0</v>
      </c>
      <c r="AD13" s="67">
        <f>'1.Sptg'!$A$13</f>
        <v>0</v>
      </c>
      <c r="AE13">
        <f>'1.Sptg'!$C$14</f>
        <v>0</v>
      </c>
      <c r="AF13">
        <f t="shared" si="30"/>
        <v>19</v>
      </c>
      <c r="AG13">
        <f t="shared" si="31"/>
        <v>0</v>
      </c>
      <c r="AI13">
        <f>'2.Sptg'!$B$14</f>
        <v>0</v>
      </c>
      <c r="AJ13" s="67">
        <f>'2.Sptg'!$A$13</f>
        <v>0</v>
      </c>
      <c r="AK13">
        <f>'2.Sptg'!$C$14</f>
        <v>0</v>
      </c>
      <c r="AL13">
        <f t="shared" si="7"/>
        <v>19</v>
      </c>
      <c r="AM13">
        <f t="shared" si="32"/>
        <v>0</v>
      </c>
      <c r="AO13">
        <f>'3.Sptg'!$B$14</f>
        <v>0</v>
      </c>
      <c r="AP13" s="67">
        <f>'3.Sptg'!$A$13</f>
        <v>0</v>
      </c>
      <c r="AQ13">
        <f>'3.Sptg'!$C$14</f>
        <v>0</v>
      </c>
      <c r="AR13">
        <f t="shared" si="8"/>
        <v>23</v>
      </c>
      <c r="AS13">
        <f t="shared" si="33"/>
        <v>0</v>
      </c>
      <c r="AU13">
        <f>'4.Sptg'!$B$14</f>
        <v>0</v>
      </c>
      <c r="AV13" s="67">
        <f>'4.Sptg'!$A$13</f>
        <v>0</v>
      </c>
      <c r="AW13">
        <f>'4.Sptg'!$C$14</f>
        <v>0</v>
      </c>
      <c r="AX13">
        <f t="shared" si="9"/>
        <v>23</v>
      </c>
      <c r="AY13">
        <f t="shared" si="36"/>
        <v>0</v>
      </c>
      <c r="BA13" s="66">
        <f t="shared" si="34"/>
        <v>0</v>
      </c>
      <c r="BB13" s="66" t="e">
        <f t="shared" si="35"/>
        <v>#N/A</v>
      </c>
      <c r="BC13">
        <f>'5.Sptg'!$B$14</f>
        <v>0</v>
      </c>
      <c r="BD13" s="67">
        <f>'5.Sptg'!$A$13</f>
        <v>0</v>
      </c>
      <c r="BE13">
        <f>'5.Sptg'!$C$14</f>
        <v>0</v>
      </c>
      <c r="BF13">
        <f t="shared" si="10"/>
        <v>24</v>
      </c>
      <c r="BG13">
        <f t="shared" si="37"/>
        <v>0</v>
      </c>
      <c r="BI13">
        <f>'6.Sptg'!$B$14</f>
        <v>0</v>
      </c>
      <c r="BJ13" s="67">
        <f>'6.Sptg'!$A$13</f>
        <v>0</v>
      </c>
      <c r="BK13">
        <f>'6.Sptg'!$C$14</f>
        <v>0</v>
      </c>
      <c r="BL13">
        <f t="shared" si="11"/>
        <v>25</v>
      </c>
      <c r="BM13">
        <f t="shared" si="38"/>
        <v>0</v>
      </c>
      <c r="BO13">
        <f>'7.Sptg'!$B$14</f>
        <v>0</v>
      </c>
      <c r="BP13" s="67">
        <f>'7.Sptg'!$A$13</f>
        <v>0</v>
      </c>
      <c r="BQ13">
        <f>'7.Sptg'!$C$14</f>
        <v>0</v>
      </c>
      <c r="BR13">
        <f t="shared" si="12"/>
        <v>23</v>
      </c>
      <c r="BS13">
        <f t="shared" si="39"/>
        <v>0</v>
      </c>
      <c r="BU13">
        <f>'8.Sptg'!$B$14</f>
        <v>0</v>
      </c>
      <c r="BV13" s="67">
        <f>'8.Sptg'!$A$13</f>
        <v>0</v>
      </c>
      <c r="BW13">
        <f>'8.Sptg'!$C$14</f>
        <v>0</v>
      </c>
      <c r="BX13">
        <f t="shared" si="13"/>
        <v>23</v>
      </c>
      <c r="BY13">
        <f t="shared" si="40"/>
        <v>0</v>
      </c>
      <c r="CA13">
        <f>'9.Sptg'!$B$13</f>
        <v>0</v>
      </c>
      <c r="CB13" s="67">
        <f>'9.Sptg'!$A$12</f>
        <v>0</v>
      </c>
      <c r="CC13">
        <f>'9.Sptg'!$C$13</f>
        <v>0</v>
      </c>
      <c r="CD13">
        <f t="shared" si="14"/>
        <v>1</v>
      </c>
      <c r="CE13">
        <f t="shared" si="41"/>
        <v>0</v>
      </c>
    </row>
    <row r="14" spans="1:83" ht="18" customHeight="1">
      <c r="A14" s="86" t="str">
        <f t="shared" si="0"/>
        <v>H. Hobbiesiefken</v>
      </c>
      <c r="B14" s="86" t="str">
        <f t="shared" si="1"/>
        <v>Stadt Oldenburg</v>
      </c>
      <c r="C14" s="87">
        <f t="shared" si="2"/>
        <v>102.00229999999999</v>
      </c>
      <c r="D14" s="87">
        <f t="shared" si="15"/>
        <v>102</v>
      </c>
      <c r="E14" s="85">
        <f t="shared" si="16"/>
        <v>12</v>
      </c>
      <c r="G14" s="80" t="s">
        <v>85</v>
      </c>
      <c r="H14" s="79" t="s">
        <v>63</v>
      </c>
      <c r="I14" s="66">
        <f t="shared" si="3"/>
        <v>0.0012</v>
      </c>
      <c r="J14" s="66">
        <v>0.0012</v>
      </c>
      <c r="K14" s="66">
        <f t="shared" si="17"/>
        <v>0</v>
      </c>
      <c r="L14" s="66" t="e">
        <f t="shared" si="4"/>
        <v>#N/A</v>
      </c>
      <c r="M14" s="66">
        <f t="shared" si="18"/>
        <v>0</v>
      </c>
      <c r="N14" t="e">
        <f t="shared" si="5"/>
        <v>#N/A</v>
      </c>
      <c r="O14" s="66">
        <v>12</v>
      </c>
      <c r="P14" s="66">
        <v>14</v>
      </c>
      <c r="Q14" s="66">
        <f t="shared" si="19"/>
        <v>0</v>
      </c>
      <c r="R14" s="66" t="e">
        <f t="shared" si="20"/>
        <v>#N/A</v>
      </c>
      <c r="S14" s="66">
        <f t="shared" si="21"/>
        <v>0</v>
      </c>
      <c r="T14" s="66" t="e">
        <f t="shared" si="22"/>
        <v>#N/A</v>
      </c>
      <c r="U14" s="66">
        <f t="shared" si="23"/>
        <v>0</v>
      </c>
      <c r="V14" s="66" t="e">
        <f t="shared" si="24"/>
        <v>#N/A</v>
      </c>
      <c r="W14" s="66">
        <f t="shared" si="25"/>
        <v>0</v>
      </c>
      <c r="X14" s="66" t="e">
        <f t="shared" si="26"/>
        <v>#N/A</v>
      </c>
      <c r="Y14" s="66">
        <f t="shared" si="27"/>
        <v>0</v>
      </c>
      <c r="Z14" s="66" t="e">
        <f t="shared" si="28"/>
        <v>#N/A</v>
      </c>
      <c r="AA14" s="66">
        <f t="shared" si="29"/>
        <v>0</v>
      </c>
      <c r="AB14" s="66" t="e">
        <f t="shared" si="6"/>
        <v>#N/A</v>
      </c>
      <c r="AC14">
        <f>'1.Sptg'!$B$15</f>
        <v>0</v>
      </c>
      <c r="AD14" s="67">
        <f>AD13</f>
        <v>0</v>
      </c>
      <c r="AE14">
        <f>'1.Sptg'!$C$15</f>
        <v>0</v>
      </c>
      <c r="AF14">
        <f t="shared" si="30"/>
        <v>19</v>
      </c>
      <c r="AG14">
        <f t="shared" si="31"/>
        <v>0</v>
      </c>
      <c r="AI14">
        <f>'2.Sptg'!$B$15</f>
        <v>0</v>
      </c>
      <c r="AJ14" s="67">
        <f>AJ13</f>
        <v>0</v>
      </c>
      <c r="AK14">
        <f>'2.Sptg'!$C$15</f>
        <v>0</v>
      </c>
      <c r="AL14">
        <f t="shared" si="7"/>
        <v>19</v>
      </c>
      <c r="AM14">
        <f t="shared" si="32"/>
        <v>0</v>
      </c>
      <c r="AO14">
        <f>'3.Sptg'!$B$15</f>
        <v>0</v>
      </c>
      <c r="AP14" s="67">
        <f>AP13</f>
        <v>0</v>
      </c>
      <c r="AQ14">
        <f>'3.Sptg'!$C$15</f>
        <v>0</v>
      </c>
      <c r="AR14">
        <f t="shared" si="8"/>
        <v>23</v>
      </c>
      <c r="AS14">
        <f t="shared" si="33"/>
        <v>0</v>
      </c>
      <c r="AU14">
        <f>'4.Sptg'!$B$15</f>
        <v>0</v>
      </c>
      <c r="AV14" s="67">
        <f>AV13</f>
        <v>0</v>
      </c>
      <c r="AW14">
        <f>'4.Sptg'!$C$15</f>
        <v>0</v>
      </c>
      <c r="AX14">
        <f t="shared" si="9"/>
        <v>23</v>
      </c>
      <c r="AY14">
        <f t="shared" si="36"/>
        <v>0</v>
      </c>
      <c r="BA14" s="66">
        <f t="shared" si="34"/>
        <v>0</v>
      </c>
      <c r="BB14" s="66" t="e">
        <f t="shared" si="35"/>
        <v>#N/A</v>
      </c>
      <c r="BC14">
        <f>'5.Sptg'!$B$15</f>
        <v>0</v>
      </c>
      <c r="BD14" s="67">
        <f>BD13</f>
        <v>0</v>
      </c>
      <c r="BE14">
        <f>'5.Sptg'!$C$15</f>
        <v>0</v>
      </c>
      <c r="BF14">
        <f t="shared" si="10"/>
        <v>24</v>
      </c>
      <c r="BG14">
        <f t="shared" si="37"/>
        <v>0</v>
      </c>
      <c r="BI14">
        <f>'6.Sptg'!$B$15</f>
        <v>0</v>
      </c>
      <c r="BJ14" s="67">
        <f>BJ13</f>
        <v>0</v>
      </c>
      <c r="BK14">
        <f>'6.Sptg'!$C$15</f>
        <v>0</v>
      </c>
      <c r="BL14">
        <f t="shared" si="11"/>
        <v>25</v>
      </c>
      <c r="BM14">
        <f t="shared" si="38"/>
        <v>0</v>
      </c>
      <c r="BO14">
        <f>'7.Sptg'!$B$15</f>
        <v>0</v>
      </c>
      <c r="BP14" s="67">
        <f>BP13</f>
        <v>0</v>
      </c>
      <c r="BQ14">
        <f>'7.Sptg'!$C$15</f>
        <v>0</v>
      </c>
      <c r="BR14">
        <f t="shared" si="12"/>
        <v>23</v>
      </c>
      <c r="BS14">
        <f t="shared" si="39"/>
        <v>0</v>
      </c>
      <c r="BU14">
        <f>'8.Sptg'!$B$15</f>
        <v>0</v>
      </c>
      <c r="BV14" s="67">
        <f>BV13</f>
        <v>0</v>
      </c>
      <c r="BW14">
        <f>'8.Sptg'!$C$15</f>
        <v>0</v>
      </c>
      <c r="BX14">
        <f t="shared" si="13"/>
        <v>23</v>
      </c>
      <c r="BY14">
        <f t="shared" si="40"/>
        <v>0</v>
      </c>
      <c r="CA14">
        <f>'9.Sptg'!$B$14</f>
        <v>0</v>
      </c>
      <c r="CB14" s="67">
        <f>CB13</f>
        <v>0</v>
      </c>
      <c r="CC14">
        <f>'9.Sptg'!$C$14</f>
        <v>0</v>
      </c>
      <c r="CD14">
        <f t="shared" si="14"/>
        <v>1</v>
      </c>
      <c r="CE14">
        <f t="shared" si="41"/>
        <v>0</v>
      </c>
    </row>
    <row r="15" spans="1:83" ht="18" customHeight="1">
      <c r="A15" s="86" t="str">
        <f t="shared" si="0"/>
        <v>H. Bendfeldt</v>
      </c>
      <c r="B15" s="86" t="str">
        <f t="shared" si="1"/>
        <v>OLB</v>
      </c>
      <c r="C15" s="87">
        <f t="shared" si="2"/>
        <v>92.00319999999999</v>
      </c>
      <c r="D15" s="87">
        <f t="shared" si="15"/>
        <v>92</v>
      </c>
      <c r="E15" s="85">
        <f t="shared" si="16"/>
        <v>13</v>
      </c>
      <c r="G15" s="80" t="s">
        <v>86</v>
      </c>
      <c r="H15" s="79" t="s">
        <v>63</v>
      </c>
      <c r="I15" s="66">
        <f t="shared" si="3"/>
        <v>119.0013</v>
      </c>
      <c r="J15" s="66">
        <v>0.0013</v>
      </c>
      <c r="K15" s="66">
        <f t="shared" si="17"/>
        <v>0</v>
      </c>
      <c r="L15" s="66" t="e">
        <f t="shared" si="4"/>
        <v>#N/A</v>
      </c>
      <c r="M15" s="66">
        <f t="shared" si="18"/>
        <v>22</v>
      </c>
      <c r="N15">
        <f t="shared" si="5"/>
        <v>22</v>
      </c>
      <c r="O15" s="66">
        <v>13</v>
      </c>
      <c r="P15" s="66">
        <v>13</v>
      </c>
      <c r="Q15" s="66">
        <f t="shared" si="19"/>
        <v>23</v>
      </c>
      <c r="R15" s="66">
        <f t="shared" si="20"/>
        <v>23</v>
      </c>
      <c r="S15" s="66">
        <f t="shared" si="21"/>
        <v>24</v>
      </c>
      <c r="T15" s="66">
        <f t="shared" si="22"/>
        <v>24</v>
      </c>
      <c r="U15" s="66">
        <f t="shared" si="23"/>
        <v>23</v>
      </c>
      <c r="V15" s="66">
        <f t="shared" si="24"/>
        <v>23</v>
      </c>
      <c r="W15" s="66">
        <f t="shared" si="25"/>
        <v>0</v>
      </c>
      <c r="X15" s="66" t="e">
        <f t="shared" si="26"/>
        <v>#N/A</v>
      </c>
      <c r="Y15" s="66">
        <f t="shared" si="27"/>
        <v>11</v>
      </c>
      <c r="Z15" s="66">
        <f t="shared" si="28"/>
        <v>11</v>
      </c>
      <c r="AA15" s="66">
        <f t="shared" si="29"/>
        <v>16</v>
      </c>
      <c r="AB15" s="66">
        <f t="shared" si="6"/>
        <v>16</v>
      </c>
      <c r="AC15">
        <f>'1.Sptg'!$B$16</f>
        <v>0</v>
      </c>
      <c r="AD15" s="67">
        <f>AD14</f>
        <v>0</v>
      </c>
      <c r="AE15">
        <f>'1.Sptg'!$C$16</f>
        <v>0</v>
      </c>
      <c r="AF15">
        <f t="shared" si="30"/>
        <v>19</v>
      </c>
      <c r="AG15">
        <f t="shared" si="31"/>
        <v>0</v>
      </c>
      <c r="AI15">
        <f>'2.Sptg'!$B$16</f>
        <v>0</v>
      </c>
      <c r="AJ15" s="67">
        <f>AJ14</f>
        <v>0</v>
      </c>
      <c r="AK15">
        <f>'2.Sptg'!$C$16</f>
        <v>0</v>
      </c>
      <c r="AL15">
        <f t="shared" si="7"/>
        <v>19</v>
      </c>
      <c r="AM15">
        <f t="shared" si="32"/>
        <v>0</v>
      </c>
      <c r="AO15">
        <f>'3.Sptg'!$B$16</f>
        <v>0</v>
      </c>
      <c r="AP15" s="67">
        <f>AP14</f>
        <v>0</v>
      </c>
      <c r="AQ15">
        <f>'3.Sptg'!$C$16</f>
        <v>0</v>
      </c>
      <c r="AR15">
        <f t="shared" si="8"/>
        <v>23</v>
      </c>
      <c r="AS15">
        <f t="shared" si="33"/>
        <v>0</v>
      </c>
      <c r="AU15">
        <f>'4.Sptg'!$B$16</f>
        <v>0</v>
      </c>
      <c r="AV15" s="67">
        <f>AV14</f>
        <v>0</v>
      </c>
      <c r="AW15">
        <f>'4.Sptg'!$C$16</f>
        <v>0</v>
      </c>
      <c r="AX15">
        <f t="shared" si="9"/>
        <v>23</v>
      </c>
      <c r="AY15">
        <f t="shared" si="36"/>
        <v>0</v>
      </c>
      <c r="BA15" s="66">
        <f t="shared" si="34"/>
        <v>0</v>
      </c>
      <c r="BB15" s="66" t="e">
        <f t="shared" si="35"/>
        <v>#N/A</v>
      </c>
      <c r="BC15">
        <f>'5.Sptg'!$B$16</f>
        <v>0</v>
      </c>
      <c r="BD15" s="67">
        <f>BD14</f>
        <v>0</v>
      </c>
      <c r="BE15">
        <f>'5.Sptg'!$C$16</f>
        <v>0</v>
      </c>
      <c r="BF15">
        <f t="shared" si="10"/>
        <v>24</v>
      </c>
      <c r="BG15">
        <f t="shared" si="37"/>
        <v>0</v>
      </c>
      <c r="BI15">
        <f>'6.Sptg'!$B$16</f>
        <v>0</v>
      </c>
      <c r="BJ15" s="67">
        <f>BJ14</f>
        <v>0</v>
      </c>
      <c r="BK15">
        <f>'6.Sptg'!$C$16</f>
        <v>0</v>
      </c>
      <c r="BL15">
        <f t="shared" si="11"/>
        <v>25</v>
      </c>
      <c r="BM15">
        <f t="shared" si="38"/>
        <v>0</v>
      </c>
      <c r="BO15">
        <f>'7.Sptg'!$B$16</f>
        <v>0</v>
      </c>
      <c r="BP15" s="67">
        <f>BP14</f>
        <v>0</v>
      </c>
      <c r="BQ15">
        <f>'7.Sptg'!$C$16</f>
        <v>0</v>
      </c>
      <c r="BR15">
        <f t="shared" si="12"/>
        <v>23</v>
      </c>
      <c r="BS15">
        <f t="shared" si="39"/>
        <v>0</v>
      </c>
      <c r="BU15">
        <f>'8.Sptg'!$B$16</f>
        <v>0</v>
      </c>
      <c r="BV15" s="67">
        <f>BV14</f>
        <v>0</v>
      </c>
      <c r="BW15">
        <f>'8.Sptg'!$C$16</f>
        <v>0</v>
      </c>
      <c r="BX15">
        <f t="shared" si="13"/>
        <v>23</v>
      </c>
      <c r="BY15">
        <f t="shared" si="40"/>
        <v>0</v>
      </c>
      <c r="CA15">
        <f>'9.Sptg'!$B$15</f>
        <v>0</v>
      </c>
      <c r="CB15" s="67">
        <f>CB14</f>
        <v>0</v>
      </c>
      <c r="CC15">
        <f>'9.Sptg'!$C$15</f>
        <v>0</v>
      </c>
      <c r="CD15">
        <f t="shared" si="14"/>
        <v>1</v>
      </c>
      <c r="CE15">
        <f t="shared" si="41"/>
        <v>0</v>
      </c>
    </row>
    <row r="16" spans="1:83" ht="18" customHeight="1">
      <c r="A16" s="86" t="str">
        <f t="shared" si="0"/>
        <v>A. Hehemeyer</v>
      </c>
      <c r="B16" s="86" t="str">
        <f t="shared" si="1"/>
        <v>Tele / Post 2</v>
      </c>
      <c r="C16" s="87">
        <f t="shared" si="2"/>
        <v>85.003</v>
      </c>
      <c r="D16" s="87">
        <f t="shared" si="15"/>
        <v>85</v>
      </c>
      <c r="E16" s="85">
        <f t="shared" si="16"/>
        <v>14</v>
      </c>
      <c r="G16" s="80" t="s">
        <v>87</v>
      </c>
      <c r="H16" s="79" t="s">
        <v>63</v>
      </c>
      <c r="I16" s="66">
        <f t="shared" si="3"/>
        <v>85.0014</v>
      </c>
      <c r="J16" s="66">
        <v>0.0014</v>
      </c>
      <c r="K16" s="66">
        <f t="shared" si="17"/>
        <v>0</v>
      </c>
      <c r="L16" s="66" t="e">
        <f t="shared" si="4"/>
        <v>#N/A</v>
      </c>
      <c r="M16" s="66">
        <f t="shared" si="18"/>
        <v>21</v>
      </c>
      <c r="N16">
        <f t="shared" si="5"/>
        <v>21</v>
      </c>
      <c r="O16" s="66">
        <v>14</v>
      </c>
      <c r="P16" s="66">
        <v>12</v>
      </c>
      <c r="Q16" s="66">
        <f t="shared" si="19"/>
        <v>10</v>
      </c>
      <c r="R16" s="66">
        <f t="shared" si="20"/>
        <v>10</v>
      </c>
      <c r="S16" s="66">
        <f t="shared" si="21"/>
        <v>21</v>
      </c>
      <c r="T16" s="66">
        <f t="shared" si="22"/>
        <v>21</v>
      </c>
      <c r="U16" s="66">
        <f t="shared" si="23"/>
        <v>0</v>
      </c>
      <c r="V16" s="66" t="e">
        <f t="shared" si="24"/>
        <v>#N/A</v>
      </c>
      <c r="W16" s="66">
        <f t="shared" si="25"/>
        <v>7</v>
      </c>
      <c r="X16" s="66">
        <f t="shared" si="26"/>
        <v>7</v>
      </c>
      <c r="Y16" s="66">
        <f t="shared" si="27"/>
        <v>12</v>
      </c>
      <c r="Z16" s="66">
        <f t="shared" si="28"/>
        <v>12</v>
      </c>
      <c r="AA16" s="66">
        <f t="shared" si="29"/>
        <v>14</v>
      </c>
      <c r="AB16" s="66">
        <f t="shared" si="6"/>
        <v>14</v>
      </c>
      <c r="AC16">
        <f>'1.Sptg'!$B$17</f>
        <v>0</v>
      </c>
      <c r="AD16" s="67">
        <f>AD15</f>
        <v>0</v>
      </c>
      <c r="AE16">
        <f>'1.Sptg'!$C$17</f>
        <v>0</v>
      </c>
      <c r="AF16">
        <f t="shared" si="30"/>
        <v>19</v>
      </c>
      <c r="AG16">
        <f t="shared" si="31"/>
        <v>0</v>
      </c>
      <c r="AI16">
        <f>'2.Sptg'!$B$17</f>
        <v>0</v>
      </c>
      <c r="AJ16" s="67">
        <f>AJ15</f>
        <v>0</v>
      </c>
      <c r="AK16">
        <f>'2.Sptg'!$C$17</f>
        <v>0</v>
      </c>
      <c r="AL16">
        <f t="shared" si="7"/>
        <v>19</v>
      </c>
      <c r="AM16">
        <f t="shared" si="32"/>
        <v>0</v>
      </c>
      <c r="AO16">
        <f>'3.Sptg'!$B$17</f>
        <v>0</v>
      </c>
      <c r="AP16" s="67">
        <f>AP15</f>
        <v>0</v>
      </c>
      <c r="AQ16">
        <f>'3.Sptg'!$C$17</f>
        <v>0</v>
      </c>
      <c r="AR16">
        <f t="shared" si="8"/>
        <v>23</v>
      </c>
      <c r="AS16">
        <f t="shared" si="33"/>
        <v>0</v>
      </c>
      <c r="AU16">
        <f>'4.Sptg'!$B$17</f>
        <v>0</v>
      </c>
      <c r="AV16" s="67">
        <f>AV15</f>
        <v>0</v>
      </c>
      <c r="AW16">
        <f>'4.Sptg'!$C$17</f>
        <v>0</v>
      </c>
      <c r="AX16">
        <f t="shared" si="9"/>
        <v>23</v>
      </c>
      <c r="AY16">
        <f t="shared" si="36"/>
        <v>0</v>
      </c>
      <c r="BA16" s="66">
        <f t="shared" si="34"/>
        <v>0</v>
      </c>
      <c r="BB16" s="66" t="e">
        <f t="shared" si="35"/>
        <v>#N/A</v>
      </c>
      <c r="BC16">
        <f>'5.Sptg'!$B$17</f>
        <v>0</v>
      </c>
      <c r="BD16" s="67">
        <f>BD15</f>
        <v>0</v>
      </c>
      <c r="BE16">
        <f>'5.Sptg'!$C$17</f>
        <v>0</v>
      </c>
      <c r="BF16">
        <f t="shared" si="10"/>
        <v>24</v>
      </c>
      <c r="BG16">
        <f t="shared" si="37"/>
        <v>0</v>
      </c>
      <c r="BI16">
        <f>'6.Sptg'!$B$17</f>
        <v>0</v>
      </c>
      <c r="BJ16" s="67">
        <f>BJ15</f>
        <v>0</v>
      </c>
      <c r="BK16">
        <f>'6.Sptg'!$C$17</f>
        <v>0</v>
      </c>
      <c r="BL16">
        <f t="shared" si="11"/>
        <v>25</v>
      </c>
      <c r="BM16">
        <f t="shared" si="38"/>
        <v>0</v>
      </c>
      <c r="BO16">
        <f>'7.Sptg'!$B$17</f>
        <v>0</v>
      </c>
      <c r="BP16" s="67">
        <f>BP15</f>
        <v>0</v>
      </c>
      <c r="BQ16">
        <f>'7.Sptg'!$C$17</f>
        <v>0</v>
      </c>
      <c r="BR16">
        <f t="shared" si="12"/>
        <v>23</v>
      </c>
      <c r="BS16">
        <f t="shared" si="39"/>
        <v>0</v>
      </c>
      <c r="BU16">
        <f>'8.Sptg'!$B$17</f>
        <v>0</v>
      </c>
      <c r="BV16" s="67">
        <f>BV15</f>
        <v>0</v>
      </c>
      <c r="BW16">
        <f>'8.Sptg'!$C$17</f>
        <v>0</v>
      </c>
      <c r="BX16">
        <f t="shared" si="13"/>
        <v>23</v>
      </c>
      <c r="BY16">
        <f t="shared" si="40"/>
        <v>0</v>
      </c>
      <c r="CA16">
        <f>'9.Sptg'!$B$16</f>
        <v>0</v>
      </c>
      <c r="CB16" s="67">
        <f>CB15</f>
        <v>0</v>
      </c>
      <c r="CC16">
        <f>'9.Sptg'!$C$16</f>
        <v>0</v>
      </c>
      <c r="CD16">
        <f t="shared" si="14"/>
        <v>1</v>
      </c>
      <c r="CE16">
        <f t="shared" si="41"/>
        <v>0</v>
      </c>
    </row>
    <row r="17" spans="1:83" ht="18" customHeight="1">
      <c r="A17" s="86" t="str">
        <f t="shared" si="0"/>
        <v>E. Oesten</v>
      </c>
      <c r="B17" s="86" t="str">
        <f t="shared" si="1"/>
        <v>OLB</v>
      </c>
      <c r="C17" s="87">
        <f t="shared" si="2"/>
        <v>85.0014</v>
      </c>
      <c r="D17" s="87">
        <f t="shared" si="15"/>
        <v>85</v>
      </c>
      <c r="E17" s="85">
        <f t="shared" si="16"/>
        <v>14</v>
      </c>
      <c r="G17" s="80" t="s">
        <v>88</v>
      </c>
      <c r="H17" s="79" t="s">
        <v>63</v>
      </c>
      <c r="I17" s="66">
        <f t="shared" si="3"/>
        <v>74.0015</v>
      </c>
      <c r="J17" s="66">
        <v>0.0015</v>
      </c>
      <c r="K17" s="66">
        <f t="shared" si="17"/>
        <v>0</v>
      </c>
      <c r="L17" s="66" t="e">
        <f t="shared" si="4"/>
        <v>#N/A</v>
      </c>
      <c r="M17" s="66">
        <f t="shared" si="18"/>
        <v>21</v>
      </c>
      <c r="N17">
        <f t="shared" si="5"/>
        <v>21</v>
      </c>
      <c r="O17" s="66">
        <v>15</v>
      </c>
      <c r="P17" s="66">
        <v>11</v>
      </c>
      <c r="Q17" s="66">
        <f t="shared" si="19"/>
        <v>16</v>
      </c>
      <c r="R17" s="66">
        <f t="shared" si="20"/>
        <v>16</v>
      </c>
      <c r="S17" s="66">
        <f t="shared" si="21"/>
        <v>0</v>
      </c>
      <c r="T17" s="66" t="e">
        <f t="shared" si="22"/>
        <v>#N/A</v>
      </c>
      <c r="U17" s="66">
        <f t="shared" si="23"/>
        <v>0</v>
      </c>
      <c r="V17" s="66" t="e">
        <f t="shared" si="24"/>
        <v>#N/A</v>
      </c>
      <c r="W17" s="66">
        <f t="shared" si="25"/>
        <v>18</v>
      </c>
      <c r="X17" s="66">
        <f t="shared" si="26"/>
        <v>18</v>
      </c>
      <c r="Y17" s="66">
        <f t="shared" si="27"/>
        <v>19</v>
      </c>
      <c r="Z17" s="66">
        <f t="shared" si="28"/>
        <v>19</v>
      </c>
      <c r="AA17" s="66">
        <f t="shared" si="29"/>
        <v>0</v>
      </c>
      <c r="AB17" s="66" t="e">
        <f t="shared" si="6"/>
        <v>#N/A</v>
      </c>
      <c r="AC17">
        <f>'1.Sptg'!$B$18</f>
        <v>0</v>
      </c>
      <c r="AD17" s="67">
        <f>AD16</f>
        <v>0</v>
      </c>
      <c r="AE17">
        <f>'1.Sptg'!$C$18</f>
        <v>0</v>
      </c>
      <c r="AF17">
        <f t="shared" si="30"/>
        <v>19</v>
      </c>
      <c r="AG17">
        <f t="shared" si="31"/>
        <v>0</v>
      </c>
      <c r="AI17">
        <f>'2.Sptg'!$B$18</f>
        <v>0</v>
      </c>
      <c r="AJ17" s="67">
        <f>AJ16</f>
        <v>0</v>
      </c>
      <c r="AK17">
        <f>'2.Sptg'!$C$18</f>
        <v>0</v>
      </c>
      <c r="AL17">
        <f t="shared" si="7"/>
        <v>19</v>
      </c>
      <c r="AM17">
        <f t="shared" si="32"/>
        <v>0</v>
      </c>
      <c r="AO17">
        <f>'3.Sptg'!$B$18</f>
        <v>0</v>
      </c>
      <c r="AP17" s="67">
        <f>AP16</f>
        <v>0</v>
      </c>
      <c r="AQ17">
        <f>'3.Sptg'!$C$18</f>
        <v>0</v>
      </c>
      <c r="AR17">
        <f t="shared" si="8"/>
        <v>23</v>
      </c>
      <c r="AS17">
        <f t="shared" si="33"/>
        <v>0</v>
      </c>
      <c r="AU17">
        <f>'4.Sptg'!$B$18</f>
        <v>0</v>
      </c>
      <c r="AV17" s="67">
        <f>AV16</f>
        <v>0</v>
      </c>
      <c r="AW17">
        <f>'4.Sptg'!$C$18</f>
        <v>0</v>
      </c>
      <c r="AX17">
        <f t="shared" si="9"/>
        <v>23</v>
      </c>
      <c r="AY17">
        <f t="shared" si="36"/>
        <v>0</v>
      </c>
      <c r="BA17" s="66">
        <f t="shared" si="34"/>
        <v>0</v>
      </c>
      <c r="BB17" s="66" t="e">
        <f t="shared" si="35"/>
        <v>#N/A</v>
      </c>
      <c r="BC17">
        <f>'5.Sptg'!$B$18</f>
        <v>0</v>
      </c>
      <c r="BD17" s="67">
        <f>BD16</f>
        <v>0</v>
      </c>
      <c r="BE17">
        <f>'5.Sptg'!$C$18</f>
        <v>0</v>
      </c>
      <c r="BF17">
        <f t="shared" si="10"/>
        <v>24</v>
      </c>
      <c r="BG17">
        <f t="shared" si="37"/>
        <v>0</v>
      </c>
      <c r="BI17">
        <f>'6.Sptg'!$B$18</f>
        <v>0</v>
      </c>
      <c r="BJ17" s="67">
        <f>BJ16</f>
        <v>0</v>
      </c>
      <c r="BK17">
        <f>'6.Sptg'!$C$18</f>
        <v>0</v>
      </c>
      <c r="BL17">
        <f t="shared" si="11"/>
        <v>25</v>
      </c>
      <c r="BM17">
        <f t="shared" si="38"/>
        <v>0</v>
      </c>
      <c r="BO17">
        <f>'7.Sptg'!$B$18</f>
        <v>0</v>
      </c>
      <c r="BP17" s="67">
        <f>BP16</f>
        <v>0</v>
      </c>
      <c r="BQ17">
        <f>'7.Sptg'!$C$18</f>
        <v>0</v>
      </c>
      <c r="BR17">
        <f t="shared" si="12"/>
        <v>23</v>
      </c>
      <c r="BS17">
        <f t="shared" si="39"/>
        <v>0</v>
      </c>
      <c r="BU17">
        <f>'8.Sptg'!$B$18</f>
        <v>0</v>
      </c>
      <c r="BV17" s="67">
        <f>BV16</f>
        <v>0</v>
      </c>
      <c r="BW17">
        <f>'8.Sptg'!$C$18</f>
        <v>0</v>
      </c>
      <c r="BX17">
        <f t="shared" si="13"/>
        <v>23</v>
      </c>
      <c r="BY17">
        <f t="shared" si="40"/>
        <v>0</v>
      </c>
      <c r="CA17">
        <f>'9.Sptg'!$B$17</f>
        <v>0</v>
      </c>
      <c r="CB17" s="67">
        <f>CB16</f>
        <v>0</v>
      </c>
      <c r="CC17">
        <f>'9.Sptg'!$C$17</f>
        <v>0</v>
      </c>
      <c r="CD17">
        <f t="shared" si="14"/>
        <v>1</v>
      </c>
      <c r="CE17">
        <f t="shared" si="41"/>
        <v>0</v>
      </c>
    </row>
    <row r="18" spans="1:83" ht="18" customHeight="1">
      <c r="A18" s="86" t="str">
        <f t="shared" si="0"/>
        <v>M. Flerlage</v>
      </c>
      <c r="B18" s="86" t="str">
        <f t="shared" si="1"/>
        <v>OLB</v>
      </c>
      <c r="C18" s="87">
        <f t="shared" si="2"/>
        <v>74.0015</v>
      </c>
      <c r="D18" s="87">
        <f t="shared" si="15"/>
        <v>74</v>
      </c>
      <c r="E18" s="85">
        <f t="shared" si="16"/>
        <v>16</v>
      </c>
      <c r="G18" s="79" t="s">
        <v>89</v>
      </c>
      <c r="H18" s="79" t="s">
        <v>64</v>
      </c>
      <c r="I18" s="66">
        <f t="shared" si="3"/>
        <v>131.0016</v>
      </c>
      <c r="J18" s="66">
        <v>0.0016</v>
      </c>
      <c r="K18" s="66">
        <f t="shared" si="17"/>
        <v>21</v>
      </c>
      <c r="L18" s="66">
        <f t="shared" si="4"/>
        <v>21</v>
      </c>
      <c r="M18" s="66">
        <f t="shared" si="18"/>
        <v>0</v>
      </c>
      <c r="N18" t="e">
        <f t="shared" si="5"/>
        <v>#N/A</v>
      </c>
      <c r="O18" s="66">
        <v>16</v>
      </c>
      <c r="P18" s="66">
        <v>10</v>
      </c>
      <c r="Q18" s="66">
        <f t="shared" si="19"/>
        <v>20</v>
      </c>
      <c r="R18" s="66">
        <f t="shared" si="20"/>
        <v>20</v>
      </c>
      <c r="S18" s="66">
        <f t="shared" si="21"/>
        <v>18</v>
      </c>
      <c r="T18" s="66">
        <f t="shared" si="22"/>
        <v>18</v>
      </c>
      <c r="U18" s="66">
        <f t="shared" si="23"/>
        <v>19</v>
      </c>
      <c r="V18" s="66">
        <f t="shared" si="24"/>
        <v>19</v>
      </c>
      <c r="W18" s="66">
        <f t="shared" si="25"/>
        <v>16</v>
      </c>
      <c r="X18" s="66">
        <f t="shared" si="26"/>
        <v>16</v>
      </c>
      <c r="Y18" s="66">
        <f t="shared" si="27"/>
        <v>15</v>
      </c>
      <c r="Z18" s="66">
        <f t="shared" si="28"/>
        <v>15</v>
      </c>
      <c r="AA18" s="66">
        <f t="shared" si="29"/>
        <v>22</v>
      </c>
      <c r="AB18" s="66">
        <f t="shared" si="6"/>
        <v>22</v>
      </c>
      <c r="AC18">
        <f>'1.Sptg'!$H$14</f>
        <v>0</v>
      </c>
      <c r="AD18" s="67" t="str">
        <f>'1.Sptg'!$G$13</f>
        <v>OLB</v>
      </c>
      <c r="AE18">
        <f>'1.Sptg'!$I$14</f>
        <v>0</v>
      </c>
      <c r="AF18">
        <f t="shared" si="30"/>
        <v>19</v>
      </c>
      <c r="AG18">
        <f t="shared" si="31"/>
        <v>0</v>
      </c>
      <c r="AI18" t="str">
        <f>'2.Sptg'!$H$14</f>
        <v>E. Oesten</v>
      </c>
      <c r="AJ18" s="67" t="str">
        <f>'2.Sptg'!$G$13</f>
        <v>OLB</v>
      </c>
      <c r="AK18">
        <f>'2.Sptg'!$I$14</f>
        <v>543</v>
      </c>
      <c r="AL18">
        <f t="shared" si="7"/>
        <v>5</v>
      </c>
      <c r="AM18">
        <f t="shared" si="32"/>
        <v>21</v>
      </c>
      <c r="AO18" t="str">
        <f>'3.Sptg'!$H$14</f>
        <v>Heinz Frerichs</v>
      </c>
      <c r="AP18" s="67" t="str">
        <f>'3.Sptg'!$G$13</f>
        <v>OLB</v>
      </c>
      <c r="AQ18">
        <f>'3.Sptg'!$I$14</f>
        <v>463</v>
      </c>
      <c r="AR18">
        <f t="shared" si="8"/>
        <v>20</v>
      </c>
      <c r="AS18">
        <f t="shared" si="33"/>
        <v>6</v>
      </c>
      <c r="AU18" t="str">
        <f>'4.Sptg'!$H$14</f>
        <v>Heinz Frerichs</v>
      </c>
      <c r="AV18" s="67" t="str">
        <f>'4.Sptg'!$G$13</f>
        <v>OLB</v>
      </c>
      <c r="AW18">
        <f>'4.Sptg'!$I$14</f>
        <v>486</v>
      </c>
      <c r="AX18">
        <f t="shared" si="9"/>
        <v>20</v>
      </c>
      <c r="AY18">
        <f t="shared" si="36"/>
        <v>6</v>
      </c>
      <c r="BA18" s="66">
        <f t="shared" si="34"/>
        <v>0</v>
      </c>
      <c r="BB18" s="66" t="e">
        <f t="shared" si="35"/>
        <v>#N/A</v>
      </c>
      <c r="BC18" t="str">
        <f>'5.Sptg'!$H$14</f>
        <v>J. Wieczorek</v>
      </c>
      <c r="BD18" s="67" t="str">
        <f>'5.Sptg'!$G$13</f>
        <v>OLB</v>
      </c>
      <c r="BE18">
        <f>'5.Sptg'!$I$14</f>
        <v>554</v>
      </c>
      <c r="BF18">
        <f t="shared" si="10"/>
        <v>3</v>
      </c>
      <c r="BG18">
        <f t="shared" si="37"/>
        <v>23</v>
      </c>
      <c r="BI18" t="str">
        <f>'6.Sptg'!$H$14</f>
        <v>Heinz Frerichs</v>
      </c>
      <c r="BJ18" s="67" t="str">
        <f>'6.Sptg'!$G$13</f>
        <v>OLB</v>
      </c>
      <c r="BK18">
        <f>'6.Sptg'!$I$14</f>
        <v>518</v>
      </c>
      <c r="BL18">
        <f t="shared" si="11"/>
        <v>15</v>
      </c>
      <c r="BM18">
        <f t="shared" si="38"/>
        <v>11</v>
      </c>
      <c r="BO18" t="str">
        <f>'7.Sptg'!$H$14</f>
        <v>Heinz Frerichs</v>
      </c>
      <c r="BP18" s="67" t="str">
        <f>'7.Sptg'!$G$13</f>
        <v>OLB</v>
      </c>
      <c r="BQ18">
        <f>'7.Sptg'!$I$14</f>
        <v>476</v>
      </c>
      <c r="BR18">
        <f t="shared" si="12"/>
        <v>21</v>
      </c>
      <c r="BS18">
        <f t="shared" si="39"/>
        <v>5</v>
      </c>
      <c r="BU18" t="str">
        <f>'8.Sptg'!$H$14</f>
        <v>Heinz Frerichs</v>
      </c>
      <c r="BV18" s="67" t="str">
        <f>'8.Sptg'!$G$13</f>
        <v>OLB</v>
      </c>
      <c r="BW18">
        <f>'8.Sptg'!$I$14</f>
        <v>462</v>
      </c>
      <c r="BX18">
        <f t="shared" si="13"/>
        <v>20</v>
      </c>
      <c r="BY18">
        <f t="shared" si="40"/>
        <v>6</v>
      </c>
      <c r="CA18">
        <f>'9.Sptg'!$H$13</f>
        <v>0</v>
      </c>
      <c r="CB18" s="67" t="str">
        <f>'9.Sptg'!$G$12</f>
        <v>OLB</v>
      </c>
      <c r="CC18">
        <f>'9.Sptg'!$I$13</f>
        <v>0</v>
      </c>
      <c r="CD18">
        <f t="shared" si="14"/>
        <v>1</v>
      </c>
      <c r="CE18">
        <f t="shared" si="41"/>
        <v>0</v>
      </c>
    </row>
    <row r="19" spans="1:83" ht="18" customHeight="1">
      <c r="A19" s="86" t="str">
        <f t="shared" si="0"/>
        <v>O. Fischer</v>
      </c>
      <c r="B19" s="86" t="str">
        <f t="shared" si="1"/>
        <v>Stadt Oldenburg</v>
      </c>
      <c r="C19" s="87">
        <f t="shared" si="2"/>
        <v>71.0025</v>
      </c>
      <c r="D19" s="87">
        <f t="shared" si="15"/>
        <v>71</v>
      </c>
      <c r="E19" s="85">
        <f t="shared" si="16"/>
        <v>17</v>
      </c>
      <c r="G19" s="80" t="s">
        <v>90</v>
      </c>
      <c r="H19" s="79" t="s">
        <v>64</v>
      </c>
      <c r="I19" s="66">
        <f t="shared" si="3"/>
        <v>0.0017</v>
      </c>
      <c r="J19" s="66">
        <v>0.0017</v>
      </c>
      <c r="K19" s="66">
        <f t="shared" si="17"/>
        <v>0</v>
      </c>
      <c r="L19" s="66" t="e">
        <f t="shared" si="4"/>
        <v>#N/A</v>
      </c>
      <c r="M19" s="66">
        <f t="shared" si="18"/>
        <v>0</v>
      </c>
      <c r="N19" t="e">
        <f t="shared" si="5"/>
        <v>#N/A</v>
      </c>
      <c r="O19" s="66">
        <v>17</v>
      </c>
      <c r="P19" s="66">
        <v>9</v>
      </c>
      <c r="Q19" s="66">
        <f t="shared" si="19"/>
        <v>0</v>
      </c>
      <c r="R19" s="66" t="e">
        <f t="shared" si="20"/>
        <v>#N/A</v>
      </c>
      <c r="S19" s="66">
        <f t="shared" si="21"/>
        <v>0</v>
      </c>
      <c r="T19" s="66" t="e">
        <f t="shared" si="22"/>
        <v>#N/A</v>
      </c>
      <c r="U19" s="66">
        <f t="shared" si="23"/>
        <v>0</v>
      </c>
      <c r="V19" s="66" t="e">
        <f t="shared" si="24"/>
        <v>#N/A</v>
      </c>
      <c r="W19" s="66">
        <f t="shared" si="25"/>
        <v>0</v>
      </c>
      <c r="X19" s="66" t="e">
        <f t="shared" si="26"/>
        <v>#N/A</v>
      </c>
      <c r="Y19" s="66">
        <f t="shared" si="27"/>
        <v>0</v>
      </c>
      <c r="Z19" s="66" t="e">
        <f t="shared" si="28"/>
        <v>#N/A</v>
      </c>
      <c r="AA19" s="66">
        <f t="shared" si="29"/>
        <v>0</v>
      </c>
      <c r="AB19" s="66" t="e">
        <f t="shared" si="6"/>
        <v>#N/A</v>
      </c>
      <c r="AC19">
        <f>'1.Sptg'!$H$15</f>
        <v>0</v>
      </c>
      <c r="AD19" s="67" t="str">
        <f>AD18</f>
        <v>OLB</v>
      </c>
      <c r="AE19">
        <f>'1.Sptg'!$I$15</f>
        <v>0</v>
      </c>
      <c r="AF19">
        <f t="shared" si="30"/>
        <v>19</v>
      </c>
      <c r="AG19">
        <f t="shared" si="31"/>
        <v>0</v>
      </c>
      <c r="AI19" t="str">
        <f>'2.Sptg'!$H$15</f>
        <v>Heinz Frerichs</v>
      </c>
      <c r="AJ19" s="67" t="str">
        <f>AJ18</f>
        <v>OLB</v>
      </c>
      <c r="AK19">
        <f>'2.Sptg'!$I$15</f>
        <v>459</v>
      </c>
      <c r="AL19">
        <f t="shared" si="7"/>
        <v>17</v>
      </c>
      <c r="AM19">
        <f t="shared" si="32"/>
        <v>9</v>
      </c>
      <c r="AO19" t="str">
        <f>'3.Sptg'!$H$15</f>
        <v>E. Oesten</v>
      </c>
      <c r="AP19" s="67" t="str">
        <f>AP18</f>
        <v>OLB</v>
      </c>
      <c r="AQ19">
        <f>'3.Sptg'!$I$15</f>
        <v>517</v>
      </c>
      <c r="AR19">
        <f t="shared" si="8"/>
        <v>16</v>
      </c>
      <c r="AS19">
        <f t="shared" si="33"/>
        <v>10</v>
      </c>
      <c r="AU19" t="str">
        <f>'4.Sptg'!$H$15</f>
        <v>E. Oesten</v>
      </c>
      <c r="AV19" s="67" t="str">
        <f>AV18</f>
        <v>OLB</v>
      </c>
      <c r="AW19">
        <f>'4.Sptg'!$I$15</f>
        <v>557</v>
      </c>
      <c r="AX19">
        <f t="shared" si="9"/>
        <v>5</v>
      </c>
      <c r="AY19">
        <f t="shared" si="36"/>
        <v>21</v>
      </c>
      <c r="BA19" s="66">
        <f t="shared" si="34"/>
        <v>0</v>
      </c>
      <c r="BB19" s="66" t="e">
        <f t="shared" si="35"/>
        <v>#N/A</v>
      </c>
      <c r="BC19" t="str">
        <f>'5.Sptg'!$H$15</f>
        <v>H. Bendfeldt</v>
      </c>
      <c r="BD19" s="67" t="str">
        <f>BD18</f>
        <v>OLB</v>
      </c>
      <c r="BE19">
        <f>'5.Sptg'!$I$15</f>
        <v>526</v>
      </c>
      <c r="BF19">
        <f t="shared" si="10"/>
        <v>12</v>
      </c>
      <c r="BG19">
        <f t="shared" si="37"/>
        <v>14</v>
      </c>
      <c r="BI19" t="str">
        <f>'6.Sptg'!$H$15</f>
        <v>E. Oesten</v>
      </c>
      <c r="BJ19" s="67" t="str">
        <f>BJ18</f>
        <v>OLB</v>
      </c>
      <c r="BK19">
        <f>'6.Sptg'!$I$15</f>
        <v>502</v>
      </c>
      <c r="BL19">
        <f t="shared" si="11"/>
        <v>19</v>
      </c>
      <c r="BM19">
        <f t="shared" si="38"/>
        <v>7</v>
      </c>
      <c r="BO19" t="str">
        <f>'7.Sptg'!$H$15</f>
        <v>E. Oesten</v>
      </c>
      <c r="BP19" s="67" t="str">
        <f>BP18</f>
        <v>OLB</v>
      </c>
      <c r="BQ19">
        <f>'7.Sptg'!$I$15</f>
        <v>524</v>
      </c>
      <c r="BR19">
        <f t="shared" si="12"/>
        <v>14</v>
      </c>
      <c r="BS19">
        <f t="shared" si="39"/>
        <v>12</v>
      </c>
      <c r="BU19" t="str">
        <f>'8.Sptg'!$H$15</f>
        <v>E. Oesten</v>
      </c>
      <c r="BV19" s="67" t="str">
        <f>BV18</f>
        <v>OLB</v>
      </c>
      <c r="BW19">
        <f>'8.Sptg'!$I$15</f>
        <v>538</v>
      </c>
      <c r="BX19">
        <f t="shared" si="13"/>
        <v>12</v>
      </c>
      <c r="BY19">
        <f t="shared" si="40"/>
        <v>14</v>
      </c>
      <c r="CA19">
        <f>'9.Sptg'!$H$14</f>
        <v>0</v>
      </c>
      <c r="CB19" s="67" t="str">
        <f>CB18</f>
        <v>OLB</v>
      </c>
      <c r="CC19">
        <f>'9.Sptg'!$I$14</f>
        <v>0</v>
      </c>
      <c r="CD19">
        <f t="shared" si="14"/>
        <v>1</v>
      </c>
      <c r="CE19">
        <f t="shared" si="41"/>
        <v>0</v>
      </c>
    </row>
    <row r="20" spans="1:83" ht="18" customHeight="1">
      <c r="A20" s="86" t="str">
        <f t="shared" si="0"/>
        <v>G. Siefken</v>
      </c>
      <c r="B20" s="86" t="str">
        <f t="shared" si="1"/>
        <v>VWG</v>
      </c>
      <c r="C20" s="87">
        <f t="shared" si="2"/>
        <v>71.0002</v>
      </c>
      <c r="D20" s="87">
        <f t="shared" si="15"/>
        <v>71</v>
      </c>
      <c r="E20" s="85">
        <f t="shared" si="16"/>
        <v>17</v>
      </c>
      <c r="G20" s="80" t="s">
        <v>91</v>
      </c>
      <c r="H20" s="79" t="s">
        <v>64</v>
      </c>
      <c r="I20" s="66">
        <f t="shared" si="3"/>
        <v>121.0018</v>
      </c>
      <c r="J20" s="66">
        <v>0.0018</v>
      </c>
      <c r="K20" s="66">
        <f t="shared" si="17"/>
        <v>0</v>
      </c>
      <c r="L20" s="66" t="e">
        <f t="shared" si="4"/>
        <v>#N/A</v>
      </c>
      <c r="M20" s="66">
        <f t="shared" si="18"/>
        <v>0</v>
      </c>
      <c r="N20" t="e">
        <f t="shared" si="5"/>
        <v>#N/A</v>
      </c>
      <c r="O20" s="66">
        <v>18</v>
      </c>
      <c r="P20" s="66">
        <v>8</v>
      </c>
      <c r="Q20" s="66">
        <f t="shared" si="19"/>
        <v>17</v>
      </c>
      <c r="R20" s="66">
        <f t="shared" si="20"/>
        <v>17</v>
      </c>
      <c r="S20" s="66">
        <f t="shared" si="21"/>
        <v>22</v>
      </c>
      <c r="T20" s="66">
        <f t="shared" si="22"/>
        <v>22</v>
      </c>
      <c r="U20" s="66">
        <f t="shared" si="23"/>
        <v>22</v>
      </c>
      <c r="V20" s="66">
        <f t="shared" si="24"/>
        <v>22</v>
      </c>
      <c r="W20" s="66">
        <f t="shared" si="25"/>
        <v>13</v>
      </c>
      <c r="X20" s="66">
        <f t="shared" si="26"/>
        <v>13</v>
      </c>
      <c r="Y20" s="66">
        <f t="shared" si="27"/>
        <v>24</v>
      </c>
      <c r="Z20" s="66">
        <f t="shared" si="28"/>
        <v>24</v>
      </c>
      <c r="AA20" s="66">
        <f t="shared" si="29"/>
        <v>23</v>
      </c>
      <c r="AB20" s="66">
        <f t="shared" si="6"/>
        <v>23</v>
      </c>
      <c r="AC20">
        <f>'1.Sptg'!$H$16</f>
        <v>0</v>
      </c>
      <c r="AD20" s="67" t="str">
        <f>AD19</f>
        <v>OLB</v>
      </c>
      <c r="AE20">
        <f>'1.Sptg'!$I$16</f>
        <v>0</v>
      </c>
      <c r="AF20">
        <f t="shared" si="30"/>
        <v>19</v>
      </c>
      <c r="AG20">
        <f t="shared" si="31"/>
        <v>0</v>
      </c>
      <c r="AI20" t="str">
        <f>'2.Sptg'!$H$16</f>
        <v>J. Wieczorek</v>
      </c>
      <c r="AJ20" s="67" t="str">
        <f>AJ19</f>
        <v>OLB</v>
      </c>
      <c r="AK20">
        <f>'2.Sptg'!$I$16</f>
        <v>546</v>
      </c>
      <c r="AL20">
        <f t="shared" si="7"/>
        <v>4</v>
      </c>
      <c r="AM20">
        <f t="shared" si="32"/>
        <v>22</v>
      </c>
      <c r="AO20" t="str">
        <f>'3.Sptg'!$H$16</f>
        <v>J. Wieczorek</v>
      </c>
      <c r="AP20" s="67" t="str">
        <f>AP19</f>
        <v>OLB</v>
      </c>
      <c r="AQ20">
        <f>'3.Sptg'!$I$16</f>
        <v>568</v>
      </c>
      <c r="AR20">
        <f t="shared" si="8"/>
        <v>3</v>
      </c>
      <c r="AS20">
        <f t="shared" si="33"/>
        <v>23</v>
      </c>
      <c r="AU20" t="str">
        <f>'4.Sptg'!$H$16</f>
        <v>J. Wieczorek</v>
      </c>
      <c r="AV20" s="67" t="str">
        <f>AV19</f>
        <v>OLB</v>
      </c>
      <c r="AW20">
        <f>'4.Sptg'!$I$16</f>
        <v>579</v>
      </c>
      <c r="AX20">
        <f t="shared" si="9"/>
        <v>2</v>
      </c>
      <c r="AY20">
        <f t="shared" si="36"/>
        <v>24</v>
      </c>
      <c r="BA20" s="66">
        <f t="shared" si="34"/>
        <v>0</v>
      </c>
      <c r="BB20" s="66" t="e">
        <f t="shared" si="35"/>
        <v>#N/A</v>
      </c>
      <c r="BC20" t="str">
        <f>'5.Sptg'!$H$16</f>
        <v>Heinz Frerichs</v>
      </c>
      <c r="BD20" s="67" t="str">
        <f>BD19</f>
        <v>OLB</v>
      </c>
      <c r="BE20">
        <f>'5.Sptg'!$I$16</f>
        <v>518</v>
      </c>
      <c r="BF20">
        <f t="shared" si="10"/>
        <v>17</v>
      </c>
      <c r="BG20">
        <f t="shared" si="37"/>
        <v>9</v>
      </c>
      <c r="BI20" t="str">
        <f>'6.Sptg'!$H$16</f>
        <v>H. Bendfeldt</v>
      </c>
      <c r="BJ20" s="67" t="str">
        <f>BJ19</f>
        <v>OLB</v>
      </c>
      <c r="BK20">
        <f>'6.Sptg'!$I$16</f>
        <v>536</v>
      </c>
      <c r="BL20">
        <f t="shared" si="11"/>
        <v>11</v>
      </c>
      <c r="BM20">
        <f t="shared" si="38"/>
        <v>15</v>
      </c>
      <c r="BO20" t="str">
        <f>'7.Sptg'!$H$16</f>
        <v>J. Wieczorek</v>
      </c>
      <c r="BP20" s="67" t="str">
        <f>BP19</f>
        <v>OLB</v>
      </c>
      <c r="BQ20">
        <f>'7.Sptg'!$I$16</f>
        <v>521</v>
      </c>
      <c r="BR20">
        <f t="shared" si="12"/>
        <v>15</v>
      </c>
      <c r="BS20">
        <f t="shared" si="39"/>
        <v>11</v>
      </c>
      <c r="BU20" t="str">
        <f>'8.Sptg'!$H$16</f>
        <v>J. Wieczorek</v>
      </c>
      <c r="BV20" s="67" t="str">
        <f>BV19</f>
        <v>OLB</v>
      </c>
      <c r="BW20">
        <f>'8.Sptg'!$I$16</f>
        <v>539</v>
      </c>
      <c r="BX20">
        <f t="shared" si="13"/>
        <v>10</v>
      </c>
      <c r="BY20">
        <f t="shared" si="40"/>
        <v>16</v>
      </c>
      <c r="CA20">
        <f>'9.Sptg'!$H$15</f>
        <v>0</v>
      </c>
      <c r="CB20" s="67" t="str">
        <f>CB19</f>
        <v>OLB</v>
      </c>
      <c r="CC20">
        <f>'9.Sptg'!$I$15</f>
        <v>0</v>
      </c>
      <c r="CD20">
        <f t="shared" si="14"/>
        <v>1</v>
      </c>
      <c r="CE20">
        <f t="shared" si="41"/>
        <v>0</v>
      </c>
    </row>
    <row r="21" spans="1:83" ht="18" customHeight="1">
      <c r="A21" s="86" t="str">
        <f t="shared" si="0"/>
        <v>A. Lüschen</v>
      </c>
      <c r="B21" s="86" t="str">
        <f t="shared" si="1"/>
        <v>Stadt Oldenburg</v>
      </c>
      <c r="C21" s="87">
        <f t="shared" si="2"/>
        <v>63.0026</v>
      </c>
      <c r="D21" s="87">
        <f t="shared" si="15"/>
        <v>63</v>
      </c>
      <c r="E21" s="85">
        <f t="shared" si="16"/>
        <v>19</v>
      </c>
      <c r="G21" s="80" t="s">
        <v>92</v>
      </c>
      <c r="H21" s="79" t="s">
        <v>64</v>
      </c>
      <c r="I21" s="66">
        <f t="shared" si="3"/>
        <v>61.0019</v>
      </c>
      <c r="J21" s="66">
        <v>0.0019</v>
      </c>
      <c r="K21" s="66">
        <f t="shared" si="17"/>
        <v>19</v>
      </c>
      <c r="L21" s="66">
        <f t="shared" si="4"/>
        <v>19</v>
      </c>
      <c r="M21" s="66">
        <f t="shared" si="18"/>
        <v>0</v>
      </c>
      <c r="N21" t="e">
        <f t="shared" si="5"/>
        <v>#N/A</v>
      </c>
      <c r="O21" s="66">
        <v>19</v>
      </c>
      <c r="P21" s="66">
        <v>7</v>
      </c>
      <c r="Q21" s="66">
        <f t="shared" si="19"/>
        <v>0</v>
      </c>
      <c r="R21" s="66" t="e">
        <f t="shared" si="20"/>
        <v>#N/A</v>
      </c>
      <c r="S21" s="66">
        <f t="shared" si="21"/>
        <v>14</v>
      </c>
      <c r="T21" s="66">
        <f t="shared" si="22"/>
        <v>14</v>
      </c>
      <c r="U21" s="66">
        <f t="shared" si="23"/>
        <v>5</v>
      </c>
      <c r="V21" s="66">
        <f t="shared" si="24"/>
        <v>5</v>
      </c>
      <c r="W21" s="66">
        <f t="shared" si="25"/>
        <v>8</v>
      </c>
      <c r="X21" s="66">
        <f t="shared" si="26"/>
        <v>8</v>
      </c>
      <c r="Y21" s="66">
        <f t="shared" si="27"/>
        <v>7</v>
      </c>
      <c r="Z21" s="66">
        <f t="shared" si="28"/>
        <v>7</v>
      </c>
      <c r="AA21" s="66">
        <f t="shared" si="29"/>
        <v>8</v>
      </c>
      <c r="AB21" s="66">
        <f t="shared" si="6"/>
        <v>8</v>
      </c>
      <c r="AC21">
        <f>'1.Sptg'!$H$17</f>
        <v>0</v>
      </c>
      <c r="AD21" s="67" t="str">
        <f>AD20</f>
        <v>OLB</v>
      </c>
      <c r="AE21">
        <f>'1.Sptg'!$I$17</f>
        <v>0</v>
      </c>
      <c r="AF21">
        <f t="shared" si="30"/>
        <v>19</v>
      </c>
      <c r="AG21">
        <f t="shared" si="31"/>
        <v>0</v>
      </c>
      <c r="AI21" t="str">
        <f>'2.Sptg'!$H$17</f>
        <v>H. Bendfeldt</v>
      </c>
      <c r="AJ21" s="67" t="str">
        <f>AJ20</f>
        <v>OLB</v>
      </c>
      <c r="AK21">
        <f>'2.Sptg'!$I$17</f>
        <v>521</v>
      </c>
      <c r="AL21">
        <f t="shared" si="7"/>
        <v>9</v>
      </c>
      <c r="AM21">
        <f t="shared" si="32"/>
        <v>17</v>
      </c>
      <c r="AO21" t="str">
        <f>'3.Sptg'!$H$17</f>
        <v>M. Flerlage</v>
      </c>
      <c r="AP21" s="67" t="str">
        <f>AP20</f>
        <v>OLB</v>
      </c>
      <c r="AQ21">
        <f>'3.Sptg'!$I$17</f>
        <v>546</v>
      </c>
      <c r="AR21">
        <f t="shared" si="8"/>
        <v>10</v>
      </c>
      <c r="AS21">
        <f t="shared" si="33"/>
        <v>16</v>
      </c>
      <c r="AU21" t="str">
        <f>'4.Sptg'!$H$17</f>
        <v>H. Bendfeldt</v>
      </c>
      <c r="AV21" s="67" t="str">
        <f>AV20</f>
        <v>OLB</v>
      </c>
      <c r="AW21">
        <f>'4.Sptg'!$I$17</f>
        <v>518</v>
      </c>
      <c r="AX21">
        <f t="shared" si="9"/>
        <v>16</v>
      </c>
      <c r="AY21">
        <f t="shared" si="36"/>
        <v>10</v>
      </c>
      <c r="BA21" s="66">
        <f t="shared" si="34"/>
        <v>0</v>
      </c>
      <c r="BB21" s="66" t="e">
        <f t="shared" si="35"/>
        <v>#N/A</v>
      </c>
      <c r="BC21">
        <f>'5.Sptg'!$H$17</f>
        <v>0</v>
      </c>
      <c r="BD21" s="67" t="str">
        <f>BD20</f>
        <v>OLB</v>
      </c>
      <c r="BE21">
        <f>'5.Sptg'!$I$17</f>
        <v>0</v>
      </c>
      <c r="BF21">
        <f t="shared" si="10"/>
        <v>24</v>
      </c>
      <c r="BG21">
        <f t="shared" si="37"/>
        <v>0</v>
      </c>
      <c r="BI21" t="str">
        <f>'6.Sptg'!$H$17</f>
        <v>M. Flerlage</v>
      </c>
      <c r="BJ21" s="67" t="str">
        <f>BJ20</f>
        <v>OLB</v>
      </c>
      <c r="BK21">
        <f>'6.Sptg'!$I$17</f>
        <v>543</v>
      </c>
      <c r="BL21">
        <f t="shared" si="11"/>
        <v>8</v>
      </c>
      <c r="BM21">
        <f t="shared" si="38"/>
        <v>18</v>
      </c>
      <c r="BO21" t="str">
        <f>'7.Sptg'!$H$17</f>
        <v>H. Bendfeldt</v>
      </c>
      <c r="BP21" s="67" t="str">
        <f>BP20</f>
        <v>OLB</v>
      </c>
      <c r="BQ21">
        <f>'7.Sptg'!$I$17</f>
        <v>531</v>
      </c>
      <c r="BR21">
        <f t="shared" si="12"/>
        <v>13</v>
      </c>
      <c r="BS21">
        <f t="shared" si="39"/>
        <v>13</v>
      </c>
      <c r="BU21" t="str">
        <f>'8.Sptg'!$H$17</f>
        <v>H. Bendfeldt</v>
      </c>
      <c r="BV21" s="67" t="str">
        <f>BV20</f>
        <v>OLB</v>
      </c>
      <c r="BW21">
        <f>'8.Sptg'!$I$17</f>
        <v>515</v>
      </c>
      <c r="BX21">
        <f t="shared" si="13"/>
        <v>16</v>
      </c>
      <c r="BY21">
        <f t="shared" si="40"/>
        <v>10</v>
      </c>
      <c r="CA21">
        <f>'9.Sptg'!$H$16</f>
        <v>0</v>
      </c>
      <c r="CB21" s="67" t="str">
        <f>CB20</f>
        <v>OLB</v>
      </c>
      <c r="CC21">
        <f>'9.Sptg'!$I$16</f>
        <v>0</v>
      </c>
      <c r="CD21">
        <f t="shared" si="14"/>
        <v>1</v>
      </c>
      <c r="CE21">
        <f t="shared" si="41"/>
        <v>0</v>
      </c>
    </row>
    <row r="22" spans="1:83" ht="18" customHeight="1">
      <c r="A22" s="86" t="str">
        <f t="shared" si="0"/>
        <v>M. Schlömer</v>
      </c>
      <c r="B22" s="86" t="str">
        <f t="shared" si="1"/>
        <v>KDO</v>
      </c>
      <c r="C22" s="87">
        <f t="shared" si="2"/>
        <v>61.0019</v>
      </c>
      <c r="D22" s="87">
        <f t="shared" si="15"/>
        <v>61</v>
      </c>
      <c r="E22" s="85">
        <f t="shared" si="16"/>
        <v>20</v>
      </c>
      <c r="G22" s="80" t="s">
        <v>93</v>
      </c>
      <c r="H22" s="79" t="s">
        <v>64</v>
      </c>
      <c r="I22" s="66">
        <f t="shared" si="3"/>
        <v>11.001999999999999</v>
      </c>
      <c r="J22" s="66">
        <v>0.002</v>
      </c>
      <c r="K22" s="66">
        <f t="shared" si="17"/>
        <v>0</v>
      </c>
      <c r="L22" s="66" t="e">
        <f t="shared" si="4"/>
        <v>#N/A</v>
      </c>
      <c r="M22" s="66">
        <f t="shared" si="18"/>
        <v>0</v>
      </c>
      <c r="N22" t="e">
        <f t="shared" si="5"/>
        <v>#N/A</v>
      </c>
      <c r="O22" s="66">
        <v>20</v>
      </c>
      <c r="P22" s="66">
        <v>6</v>
      </c>
      <c r="Q22" s="66">
        <f t="shared" si="19"/>
        <v>0</v>
      </c>
      <c r="R22" s="66" t="e">
        <f t="shared" si="20"/>
        <v>#N/A</v>
      </c>
      <c r="S22" s="66">
        <f t="shared" si="21"/>
        <v>0</v>
      </c>
      <c r="T22" s="66" t="e">
        <f t="shared" si="22"/>
        <v>#N/A</v>
      </c>
      <c r="U22" s="66">
        <f t="shared" si="23"/>
        <v>0</v>
      </c>
      <c r="V22" s="66" t="e">
        <f t="shared" si="24"/>
        <v>#N/A</v>
      </c>
      <c r="W22" s="66">
        <f t="shared" si="25"/>
        <v>2</v>
      </c>
      <c r="X22" s="66">
        <f t="shared" si="26"/>
        <v>2</v>
      </c>
      <c r="Y22" s="66">
        <f t="shared" si="27"/>
        <v>4</v>
      </c>
      <c r="Z22" s="66">
        <f t="shared" si="28"/>
        <v>4</v>
      </c>
      <c r="AA22" s="66">
        <f t="shared" si="29"/>
        <v>5</v>
      </c>
      <c r="AB22" s="66">
        <f t="shared" si="6"/>
        <v>5</v>
      </c>
      <c r="AC22">
        <f>'1.Sptg'!$H$18</f>
        <v>0</v>
      </c>
      <c r="AD22" s="67" t="str">
        <f>AD21</f>
        <v>OLB</v>
      </c>
      <c r="AE22">
        <f>'1.Sptg'!$I$18</f>
        <v>0</v>
      </c>
      <c r="AF22">
        <f t="shared" si="30"/>
        <v>19</v>
      </c>
      <c r="AG22">
        <f t="shared" si="31"/>
        <v>0</v>
      </c>
      <c r="AI22" t="str">
        <f>'2.Sptg'!$H$18</f>
        <v>M. Flerlage</v>
      </c>
      <c r="AJ22" s="67" t="str">
        <f>AJ21</f>
        <v>OLB</v>
      </c>
      <c r="AK22">
        <f>'2.Sptg'!$I$18</f>
        <v>543</v>
      </c>
      <c r="AL22">
        <f t="shared" si="7"/>
        <v>5</v>
      </c>
      <c r="AM22">
        <f t="shared" si="32"/>
        <v>21</v>
      </c>
      <c r="AO22" t="str">
        <f>'3.Sptg'!$H$18</f>
        <v>H. Bendfeldt</v>
      </c>
      <c r="AP22" s="67" t="str">
        <f>AP21</f>
        <v>OLB</v>
      </c>
      <c r="AQ22">
        <f>'3.Sptg'!$I$18</f>
        <v>531</v>
      </c>
      <c r="AR22">
        <f t="shared" si="8"/>
        <v>13</v>
      </c>
      <c r="AS22">
        <f t="shared" si="33"/>
        <v>13</v>
      </c>
      <c r="AU22">
        <f>'4.Sptg'!$H$18</f>
        <v>0</v>
      </c>
      <c r="AV22" s="67" t="str">
        <f>AV21</f>
        <v>OLB</v>
      </c>
      <c r="AW22">
        <f>'4.Sptg'!$I$18</f>
        <v>0</v>
      </c>
      <c r="AX22">
        <f t="shared" si="9"/>
        <v>23</v>
      </c>
      <c r="AY22">
        <f t="shared" si="36"/>
        <v>0</v>
      </c>
      <c r="BA22" s="66">
        <f t="shared" si="34"/>
        <v>0</v>
      </c>
      <c r="BB22" s="66" t="e">
        <f t="shared" si="35"/>
        <v>#N/A</v>
      </c>
      <c r="BC22">
        <f>'5.Sptg'!$H$18</f>
        <v>0</v>
      </c>
      <c r="BD22" s="67" t="str">
        <f>BD21</f>
        <v>OLB</v>
      </c>
      <c r="BE22">
        <f>'5.Sptg'!$I$18</f>
        <v>0</v>
      </c>
      <c r="BF22">
        <f t="shared" si="10"/>
        <v>24</v>
      </c>
      <c r="BG22">
        <f t="shared" si="37"/>
        <v>0</v>
      </c>
      <c r="BI22">
        <f>'6.Sptg'!$H$18</f>
        <v>0</v>
      </c>
      <c r="BJ22" s="67" t="str">
        <f>BJ21</f>
        <v>OLB</v>
      </c>
      <c r="BK22">
        <f>'6.Sptg'!$I$18</f>
        <v>0</v>
      </c>
      <c r="BL22">
        <f t="shared" si="11"/>
        <v>25</v>
      </c>
      <c r="BM22">
        <f t="shared" si="38"/>
        <v>0</v>
      </c>
      <c r="BO22" t="str">
        <f>'7.Sptg'!$H$18</f>
        <v>M. Flerlage</v>
      </c>
      <c r="BP22" s="67" t="str">
        <f>BP21</f>
        <v>OLB</v>
      </c>
      <c r="BQ22">
        <f>'7.Sptg'!$I$18</f>
        <v>547</v>
      </c>
      <c r="BR22">
        <f t="shared" si="12"/>
        <v>7</v>
      </c>
      <c r="BS22">
        <f t="shared" si="39"/>
        <v>19</v>
      </c>
      <c r="BU22">
        <f>'8.Sptg'!$H$18</f>
        <v>0</v>
      </c>
      <c r="BV22" s="67" t="str">
        <f>BV21</f>
        <v>OLB</v>
      </c>
      <c r="BW22">
        <f>'8.Sptg'!$I$18</f>
        <v>0</v>
      </c>
      <c r="BX22">
        <f t="shared" si="13"/>
        <v>23</v>
      </c>
      <c r="BY22">
        <f t="shared" si="40"/>
        <v>0</v>
      </c>
      <c r="CA22">
        <f>'9.Sptg'!$H$17</f>
        <v>0</v>
      </c>
      <c r="CB22" s="67" t="str">
        <f>CB21</f>
        <v>OLB</v>
      </c>
      <c r="CC22">
        <f>'9.Sptg'!$I$17</f>
        <v>0</v>
      </c>
      <c r="CD22">
        <f t="shared" si="14"/>
        <v>1</v>
      </c>
      <c r="CE22">
        <f t="shared" si="41"/>
        <v>0</v>
      </c>
    </row>
    <row r="23" spans="1:83" ht="18" customHeight="1">
      <c r="A23" s="86" t="str">
        <f t="shared" si="0"/>
        <v>T. Jacobs</v>
      </c>
      <c r="B23" s="86" t="str">
        <f t="shared" si="1"/>
        <v>VWG</v>
      </c>
      <c r="C23" s="87">
        <f t="shared" si="2"/>
        <v>56.0028</v>
      </c>
      <c r="D23" s="87">
        <f t="shared" si="15"/>
        <v>56</v>
      </c>
      <c r="E23" s="85">
        <f t="shared" si="16"/>
        <v>21</v>
      </c>
      <c r="G23" s="80" t="s">
        <v>94</v>
      </c>
      <c r="H23" s="79" t="s">
        <v>66</v>
      </c>
      <c r="I23" s="66">
        <f t="shared" si="3"/>
        <v>159.00209999999998</v>
      </c>
      <c r="J23" s="66">
        <v>0.0021</v>
      </c>
      <c r="K23" s="66">
        <f t="shared" si="17"/>
        <v>23</v>
      </c>
      <c r="L23" s="66">
        <f t="shared" si="4"/>
        <v>23</v>
      </c>
      <c r="M23" s="66">
        <f t="shared" si="18"/>
        <v>25</v>
      </c>
      <c r="N23">
        <f t="shared" si="5"/>
        <v>25</v>
      </c>
      <c r="O23" s="66">
        <v>21</v>
      </c>
      <c r="P23" s="66">
        <v>5</v>
      </c>
      <c r="Q23" s="66">
        <f t="shared" si="19"/>
        <v>14</v>
      </c>
      <c r="R23" s="66">
        <f t="shared" si="20"/>
        <v>14</v>
      </c>
      <c r="S23" s="66">
        <f t="shared" si="21"/>
        <v>20</v>
      </c>
      <c r="T23" s="66">
        <f t="shared" si="22"/>
        <v>20</v>
      </c>
      <c r="U23" s="66">
        <f t="shared" si="23"/>
        <v>21</v>
      </c>
      <c r="V23" s="66">
        <f t="shared" si="24"/>
        <v>21</v>
      </c>
      <c r="W23" s="66">
        <f t="shared" si="25"/>
        <v>15</v>
      </c>
      <c r="X23" s="66">
        <f t="shared" si="26"/>
        <v>15</v>
      </c>
      <c r="Y23" s="66">
        <f t="shared" si="27"/>
        <v>23</v>
      </c>
      <c r="Z23" s="66">
        <f t="shared" si="28"/>
        <v>23</v>
      </c>
      <c r="AA23" s="66">
        <f t="shared" si="29"/>
        <v>18</v>
      </c>
      <c r="AB23" s="66">
        <f t="shared" si="6"/>
        <v>18</v>
      </c>
      <c r="AC23" t="str">
        <f>'1.Sptg'!$B$23</f>
        <v>T. Witte</v>
      </c>
      <c r="AD23" s="67" t="str">
        <f>'1.Sptg'!$A$22</f>
        <v>Stadt Oldenburg</v>
      </c>
      <c r="AE23">
        <f>'1.Sptg'!$C$23</f>
        <v>524</v>
      </c>
      <c r="AF23">
        <f t="shared" si="30"/>
        <v>13</v>
      </c>
      <c r="AG23">
        <f t="shared" si="31"/>
        <v>13</v>
      </c>
      <c r="AI23" t="str">
        <f>'2.Sptg'!$B$23</f>
        <v>R. Heye</v>
      </c>
      <c r="AJ23" s="67" t="str">
        <f>'2.Sptg'!$A$22</f>
        <v>Stadt Oldenburg</v>
      </c>
      <c r="AK23">
        <f>'2.Sptg'!$C$23</f>
        <v>558</v>
      </c>
      <c r="AL23">
        <f t="shared" si="7"/>
        <v>1</v>
      </c>
      <c r="AM23">
        <f t="shared" si="32"/>
        <v>25</v>
      </c>
      <c r="AO23" t="str">
        <f>'3.Sptg'!$B$23</f>
        <v>A. Lüschen</v>
      </c>
      <c r="AP23" s="67" t="str">
        <f>'3.Sptg'!$A$22</f>
        <v>Stadt Oldenburg</v>
      </c>
      <c r="AQ23">
        <f>'3.Sptg'!$C$23</f>
        <v>525</v>
      </c>
      <c r="AR23">
        <f t="shared" si="8"/>
        <v>15</v>
      </c>
      <c r="AS23">
        <f t="shared" si="33"/>
        <v>11</v>
      </c>
      <c r="AU23" t="str">
        <f>'4.Sptg'!$B$23</f>
        <v>A. Lüschen</v>
      </c>
      <c r="AV23" s="67" t="str">
        <f>'4.Sptg'!$A$22</f>
        <v>Stadt Oldenburg</v>
      </c>
      <c r="AW23">
        <f>'4.Sptg'!$C$23</f>
        <v>556</v>
      </c>
      <c r="AX23">
        <f t="shared" si="9"/>
        <v>6</v>
      </c>
      <c r="AY23">
        <f t="shared" si="36"/>
        <v>20</v>
      </c>
      <c r="BA23" s="66">
        <f t="shared" si="34"/>
        <v>0</v>
      </c>
      <c r="BB23" s="66" t="e">
        <f t="shared" si="35"/>
        <v>#N/A</v>
      </c>
      <c r="BC23" t="str">
        <f>'5.Sptg'!$B$23</f>
        <v>O. Fischer</v>
      </c>
      <c r="BD23" s="67" t="str">
        <f>'5.Sptg'!$A$22</f>
        <v>Stadt Oldenburg</v>
      </c>
      <c r="BE23">
        <f>'5.Sptg'!$C$23</f>
        <v>520</v>
      </c>
      <c r="BF23">
        <f t="shared" si="10"/>
        <v>15</v>
      </c>
      <c r="BG23">
        <f t="shared" si="37"/>
        <v>11</v>
      </c>
      <c r="BI23" t="str">
        <f>'6.Sptg'!$B$23</f>
        <v>R. Heye</v>
      </c>
      <c r="BJ23" s="67" t="str">
        <f>'6.Sptg'!$A$22</f>
        <v>Stadt Oldenburg</v>
      </c>
      <c r="BK23">
        <f>'6.Sptg'!$C$23</f>
        <v>536</v>
      </c>
      <c r="BL23">
        <f t="shared" si="11"/>
        <v>11</v>
      </c>
      <c r="BM23">
        <f t="shared" si="38"/>
        <v>15</v>
      </c>
      <c r="BO23" t="str">
        <f>'7.Sptg'!$B$23</f>
        <v>U. Schütte</v>
      </c>
      <c r="BP23" s="67" t="str">
        <f>'7.Sptg'!$A$22</f>
        <v>Stadt Oldenburg</v>
      </c>
      <c r="BQ23">
        <f>'7.Sptg'!$C$23</f>
        <v>552</v>
      </c>
      <c r="BR23">
        <f t="shared" si="12"/>
        <v>4</v>
      </c>
      <c r="BS23">
        <f t="shared" si="39"/>
        <v>22</v>
      </c>
      <c r="BU23" t="str">
        <f>'8.Sptg'!$B$23</f>
        <v>R. Heye</v>
      </c>
      <c r="BV23" s="67" t="str">
        <f>'8.Sptg'!$A$22</f>
        <v>Stadt Oldenburg</v>
      </c>
      <c r="BW23">
        <f>'8.Sptg'!$C$23</f>
        <v>546</v>
      </c>
      <c r="BX23">
        <f t="shared" si="13"/>
        <v>8</v>
      </c>
      <c r="BY23">
        <f t="shared" si="40"/>
        <v>18</v>
      </c>
      <c r="CA23">
        <f>'9.Sptg'!$B$22</f>
        <v>0</v>
      </c>
      <c r="CB23" s="67" t="str">
        <f>'9.Sptg'!$A$21</f>
        <v>Stadt Oldenburg</v>
      </c>
      <c r="CC23">
        <f>'9.Sptg'!$C$22</f>
        <v>0</v>
      </c>
      <c r="CD23">
        <f t="shared" si="14"/>
        <v>1</v>
      </c>
      <c r="CE23">
        <f t="shared" si="41"/>
        <v>0</v>
      </c>
    </row>
    <row r="24" spans="1:83" ht="18" customHeight="1">
      <c r="A24" s="86" t="str">
        <f t="shared" si="0"/>
        <v>H. Kliche</v>
      </c>
      <c r="B24" s="86" t="str">
        <f t="shared" si="1"/>
        <v>Tele / Post 2</v>
      </c>
      <c r="C24" s="87">
        <f t="shared" si="2"/>
        <v>53.0007</v>
      </c>
      <c r="D24" s="87">
        <f t="shared" si="15"/>
        <v>53</v>
      </c>
      <c r="E24" s="85">
        <f t="shared" si="16"/>
        <v>22</v>
      </c>
      <c r="G24" s="80" t="s">
        <v>95</v>
      </c>
      <c r="H24" s="79" t="s">
        <v>66</v>
      </c>
      <c r="I24" s="66">
        <f t="shared" si="3"/>
        <v>31.0022</v>
      </c>
      <c r="J24" s="66">
        <v>0.0022</v>
      </c>
      <c r="K24" s="66">
        <f t="shared" si="17"/>
        <v>0</v>
      </c>
      <c r="L24" s="66" t="e">
        <f t="shared" si="4"/>
        <v>#N/A</v>
      </c>
      <c r="M24" s="66">
        <f t="shared" si="18"/>
        <v>16</v>
      </c>
      <c r="N24">
        <f t="shared" si="5"/>
        <v>16</v>
      </c>
      <c r="O24" s="66">
        <v>22</v>
      </c>
      <c r="P24" s="66">
        <v>4</v>
      </c>
      <c r="Q24" s="66">
        <f t="shared" si="19"/>
        <v>0</v>
      </c>
      <c r="R24" s="66" t="e">
        <f t="shared" si="20"/>
        <v>#N/A</v>
      </c>
      <c r="S24" s="66">
        <f t="shared" si="21"/>
        <v>0</v>
      </c>
      <c r="T24" s="66" t="e">
        <f t="shared" si="22"/>
        <v>#N/A</v>
      </c>
      <c r="U24" s="66">
        <f t="shared" si="23"/>
        <v>0</v>
      </c>
      <c r="V24" s="66" t="e">
        <f t="shared" si="24"/>
        <v>#N/A</v>
      </c>
      <c r="W24" s="66">
        <f t="shared" si="25"/>
        <v>6</v>
      </c>
      <c r="X24" s="66">
        <f t="shared" si="26"/>
        <v>6</v>
      </c>
      <c r="Y24" s="66">
        <f t="shared" si="27"/>
        <v>9</v>
      </c>
      <c r="Z24" s="66">
        <f t="shared" si="28"/>
        <v>9</v>
      </c>
      <c r="AA24" s="66">
        <f t="shared" si="29"/>
        <v>0</v>
      </c>
      <c r="AB24" s="66" t="e">
        <f t="shared" si="6"/>
        <v>#N/A</v>
      </c>
      <c r="AC24" t="str">
        <f>'1.Sptg'!$B$24</f>
        <v>A. Lüschen</v>
      </c>
      <c r="AD24" s="67" t="str">
        <f>AD23</f>
        <v>Stadt Oldenburg</v>
      </c>
      <c r="AE24">
        <f>'1.Sptg'!$C$24</f>
        <v>565</v>
      </c>
      <c r="AF24">
        <f t="shared" si="30"/>
        <v>4</v>
      </c>
      <c r="AG24">
        <f t="shared" si="31"/>
        <v>22</v>
      </c>
      <c r="AI24" t="str">
        <f>'2.Sptg'!$B$24</f>
        <v>J. Hanken</v>
      </c>
      <c r="AJ24" s="67" t="str">
        <f>AJ23</f>
        <v>Stadt Oldenburg</v>
      </c>
      <c r="AK24">
        <f>'2.Sptg'!$C$24</f>
        <v>517</v>
      </c>
      <c r="AL24">
        <f t="shared" si="7"/>
        <v>10</v>
      </c>
      <c r="AM24">
        <f t="shared" si="32"/>
        <v>16</v>
      </c>
      <c r="AO24" t="str">
        <f>'3.Sptg'!$B$24</f>
        <v>H. Hobbiesiefken</v>
      </c>
      <c r="AP24" s="67" t="str">
        <f>AP23</f>
        <v>Stadt Oldenburg</v>
      </c>
      <c r="AQ24">
        <f>'3.Sptg'!$C$24</f>
        <v>542</v>
      </c>
      <c r="AR24">
        <f t="shared" si="8"/>
        <v>11</v>
      </c>
      <c r="AS24">
        <f t="shared" si="33"/>
        <v>15</v>
      </c>
      <c r="AU24" t="str">
        <f>'4.Sptg'!$B$24</f>
        <v>R. Heye</v>
      </c>
      <c r="AV24" s="67" t="str">
        <f>AV23</f>
        <v>Stadt Oldenburg</v>
      </c>
      <c r="AW24">
        <f>'4.Sptg'!$C$24</f>
        <v>556</v>
      </c>
      <c r="AX24">
        <f t="shared" si="9"/>
        <v>6</v>
      </c>
      <c r="AY24">
        <f t="shared" si="36"/>
        <v>20</v>
      </c>
      <c r="BA24" s="66">
        <f t="shared" si="34"/>
        <v>0</v>
      </c>
      <c r="BB24" s="66" t="e">
        <f t="shared" si="35"/>
        <v>#N/A</v>
      </c>
      <c r="BC24" t="str">
        <f>'5.Sptg'!$B$24</f>
        <v>R. Heye</v>
      </c>
      <c r="BD24" s="67" t="str">
        <f>BD23</f>
        <v>Stadt Oldenburg</v>
      </c>
      <c r="BE24">
        <f>'5.Sptg'!$C$24</f>
        <v>545</v>
      </c>
      <c r="BF24">
        <f t="shared" si="10"/>
        <v>5</v>
      </c>
      <c r="BG24">
        <f t="shared" si="37"/>
        <v>21</v>
      </c>
      <c r="BI24" t="str">
        <f>'6.Sptg'!$B$24</f>
        <v>O. Fischer</v>
      </c>
      <c r="BJ24" s="67" t="str">
        <f>BJ23</f>
        <v>Stadt Oldenburg</v>
      </c>
      <c r="BK24">
        <f>'6.Sptg'!$C$24</f>
        <v>520</v>
      </c>
      <c r="BL24">
        <f t="shared" si="11"/>
        <v>14</v>
      </c>
      <c r="BM24">
        <f t="shared" si="38"/>
        <v>12</v>
      </c>
      <c r="BO24" t="str">
        <f>'7.Sptg'!$B$24</f>
        <v>H. Hobbiesiefken</v>
      </c>
      <c r="BP24" s="67" t="str">
        <f>BP23</f>
        <v>Stadt Oldenburg</v>
      </c>
      <c r="BQ24">
        <f>'7.Sptg'!$C$24</f>
        <v>536</v>
      </c>
      <c r="BR24">
        <f t="shared" si="12"/>
        <v>11</v>
      </c>
      <c r="BS24">
        <f t="shared" si="39"/>
        <v>15</v>
      </c>
      <c r="BU24" t="str">
        <f>'8.Sptg'!$B$24</f>
        <v>U. Schütte</v>
      </c>
      <c r="BV24" s="67" t="str">
        <f>BV23</f>
        <v>Stadt Oldenburg</v>
      </c>
      <c r="BW24">
        <f>'8.Sptg'!$C$24</f>
        <v>572</v>
      </c>
      <c r="BX24">
        <f t="shared" si="13"/>
        <v>1</v>
      </c>
      <c r="BY24">
        <f t="shared" si="40"/>
        <v>25</v>
      </c>
      <c r="CA24">
        <f>'9.Sptg'!$B$23</f>
        <v>0</v>
      </c>
      <c r="CB24" s="67" t="str">
        <f>CB23</f>
        <v>Stadt Oldenburg</v>
      </c>
      <c r="CC24">
        <f>'9.Sptg'!$C$23</f>
        <v>0</v>
      </c>
      <c r="CD24">
        <f t="shared" si="14"/>
        <v>1</v>
      </c>
      <c r="CE24">
        <f t="shared" si="41"/>
        <v>0</v>
      </c>
    </row>
    <row r="25" spans="1:83" ht="18" customHeight="1">
      <c r="A25" s="86" t="str">
        <f t="shared" si="0"/>
        <v>Heinz Frerichs</v>
      </c>
      <c r="B25" s="86" t="str">
        <f t="shared" si="1"/>
        <v>OLB</v>
      </c>
      <c r="C25" s="87">
        <f t="shared" si="2"/>
        <v>52.0011</v>
      </c>
      <c r="D25" s="87">
        <f t="shared" si="15"/>
        <v>52</v>
      </c>
      <c r="E25" s="85">
        <f t="shared" si="16"/>
        <v>23</v>
      </c>
      <c r="G25" s="80" t="s">
        <v>96</v>
      </c>
      <c r="H25" s="79" t="s">
        <v>66</v>
      </c>
      <c r="I25" s="66">
        <f t="shared" si="3"/>
        <v>102.00229999999999</v>
      </c>
      <c r="J25" s="66">
        <v>0.0023</v>
      </c>
      <c r="K25" s="66">
        <f t="shared" si="17"/>
        <v>0</v>
      </c>
      <c r="L25" s="66" t="e">
        <f t="shared" si="4"/>
        <v>#N/A</v>
      </c>
      <c r="M25" s="66">
        <f t="shared" si="18"/>
        <v>0</v>
      </c>
      <c r="N25" t="e">
        <f t="shared" si="5"/>
        <v>#N/A</v>
      </c>
      <c r="O25" s="66">
        <v>23</v>
      </c>
      <c r="P25" s="66">
        <v>3</v>
      </c>
      <c r="Q25" s="66">
        <f t="shared" si="19"/>
        <v>15</v>
      </c>
      <c r="R25" s="66">
        <f t="shared" si="20"/>
        <v>15</v>
      </c>
      <c r="S25" s="66">
        <f t="shared" si="21"/>
        <v>12</v>
      </c>
      <c r="T25" s="66">
        <f t="shared" si="22"/>
        <v>12</v>
      </c>
      <c r="U25" s="66">
        <f t="shared" si="23"/>
        <v>21</v>
      </c>
      <c r="V25" s="66">
        <f t="shared" si="24"/>
        <v>21</v>
      </c>
      <c r="W25" s="66">
        <f t="shared" si="25"/>
        <v>18</v>
      </c>
      <c r="X25" s="66">
        <f t="shared" si="26"/>
        <v>18</v>
      </c>
      <c r="Y25" s="66">
        <f t="shared" si="27"/>
        <v>15</v>
      </c>
      <c r="Z25" s="66">
        <f t="shared" si="28"/>
        <v>15</v>
      </c>
      <c r="AA25" s="66">
        <f t="shared" si="29"/>
        <v>21</v>
      </c>
      <c r="AB25" s="66">
        <f t="shared" si="6"/>
        <v>21</v>
      </c>
      <c r="AC25" t="str">
        <f>'1.Sptg'!$B$25</f>
        <v>R. Heye</v>
      </c>
      <c r="AD25" s="67" t="str">
        <f>AD24</f>
        <v>Stadt Oldenburg</v>
      </c>
      <c r="AE25">
        <f>'1.Sptg'!$C$25</f>
        <v>570</v>
      </c>
      <c r="AF25">
        <f t="shared" si="30"/>
        <v>3</v>
      </c>
      <c r="AG25">
        <f t="shared" si="31"/>
        <v>23</v>
      </c>
      <c r="AI25" t="str">
        <f>'2.Sptg'!$B$25</f>
        <v>O. Fischer</v>
      </c>
      <c r="AJ25" s="67" t="str">
        <f>AJ24</f>
        <v>Stadt Oldenburg</v>
      </c>
      <c r="AK25">
        <f>'2.Sptg'!$C$25</f>
        <v>516</v>
      </c>
      <c r="AL25">
        <f t="shared" si="7"/>
        <v>11</v>
      </c>
      <c r="AM25">
        <f t="shared" si="32"/>
        <v>15</v>
      </c>
      <c r="AO25" t="str">
        <f>'3.Sptg'!$B$25</f>
        <v>R. Heye</v>
      </c>
      <c r="AP25" s="67" t="str">
        <f>AP24</f>
        <v>Stadt Oldenburg</v>
      </c>
      <c r="AQ25">
        <f>'3.Sptg'!$C$25</f>
        <v>536</v>
      </c>
      <c r="AR25">
        <f t="shared" si="8"/>
        <v>12</v>
      </c>
      <c r="AS25">
        <f t="shared" si="33"/>
        <v>14</v>
      </c>
      <c r="AU25" t="str">
        <f>'4.Sptg'!$B$25</f>
        <v>H. Hobbiesiefken</v>
      </c>
      <c r="AV25" s="67" t="str">
        <f>AV24</f>
        <v>Stadt Oldenburg</v>
      </c>
      <c r="AW25">
        <f>'4.Sptg'!$C$25</f>
        <v>536</v>
      </c>
      <c r="AX25">
        <f t="shared" si="9"/>
        <v>14</v>
      </c>
      <c r="AY25">
        <f t="shared" si="36"/>
        <v>12</v>
      </c>
      <c r="BA25" s="66">
        <f t="shared" si="34"/>
        <v>0</v>
      </c>
      <c r="BB25" s="66" t="e">
        <f t="shared" si="35"/>
        <v>#N/A</v>
      </c>
      <c r="BC25" t="str">
        <f>'5.Sptg'!$B$25</f>
        <v>H. Hobbiesiefken</v>
      </c>
      <c r="BD25" s="67" t="str">
        <f>BD24</f>
        <v>Stadt Oldenburg</v>
      </c>
      <c r="BE25">
        <f>'5.Sptg'!$C$25</f>
        <v>545</v>
      </c>
      <c r="BF25">
        <f t="shared" si="10"/>
        <v>5</v>
      </c>
      <c r="BG25">
        <f t="shared" si="37"/>
        <v>21</v>
      </c>
      <c r="BI25" t="str">
        <f>'6.Sptg'!$B$25</f>
        <v>J. Hanken</v>
      </c>
      <c r="BJ25" s="67" t="str">
        <f>BJ24</f>
        <v>Stadt Oldenburg</v>
      </c>
      <c r="BK25">
        <f>'6.Sptg'!$C$25</f>
        <v>497</v>
      </c>
      <c r="BL25">
        <f t="shared" si="11"/>
        <v>20</v>
      </c>
      <c r="BM25">
        <f t="shared" si="38"/>
        <v>6</v>
      </c>
      <c r="BO25" t="str">
        <f>'7.Sptg'!$B$25</f>
        <v>R. Heye</v>
      </c>
      <c r="BP25" s="67" t="str">
        <f>BP24</f>
        <v>Stadt Oldenburg</v>
      </c>
      <c r="BQ25">
        <f>'7.Sptg'!$C$25</f>
        <v>556</v>
      </c>
      <c r="BR25">
        <f t="shared" si="12"/>
        <v>3</v>
      </c>
      <c r="BS25">
        <f t="shared" si="39"/>
        <v>23</v>
      </c>
      <c r="BU25" t="str">
        <f>'8.Sptg'!$B$25</f>
        <v>H. Hobbiesiefken</v>
      </c>
      <c r="BV25" s="67" t="str">
        <f>BV24</f>
        <v>Stadt Oldenburg</v>
      </c>
      <c r="BW25">
        <f>'8.Sptg'!$C$25</f>
        <v>553</v>
      </c>
      <c r="BX25">
        <f t="shared" si="13"/>
        <v>5</v>
      </c>
      <c r="BY25">
        <f t="shared" si="40"/>
        <v>21</v>
      </c>
      <c r="CA25">
        <f>'9.Sptg'!$B$24</f>
        <v>0</v>
      </c>
      <c r="CB25" s="67" t="str">
        <f>CB24</f>
        <v>Stadt Oldenburg</v>
      </c>
      <c r="CC25">
        <f>'9.Sptg'!$C$24</f>
        <v>0</v>
      </c>
      <c r="CD25">
        <f t="shared" si="14"/>
        <v>1</v>
      </c>
      <c r="CE25">
        <f t="shared" si="41"/>
        <v>0</v>
      </c>
    </row>
    <row r="26" spans="1:83" ht="18" customHeight="1">
      <c r="A26" s="86" t="str">
        <f t="shared" si="0"/>
        <v>E. Bruns</v>
      </c>
      <c r="B26" s="86" t="str">
        <f t="shared" si="1"/>
        <v>VWG</v>
      </c>
      <c r="C26" s="87">
        <f t="shared" si="2"/>
        <v>40.0001</v>
      </c>
      <c r="D26" s="87">
        <f t="shared" si="15"/>
        <v>40</v>
      </c>
      <c r="E26" s="85">
        <f t="shared" si="16"/>
        <v>24</v>
      </c>
      <c r="G26" s="80" t="s">
        <v>97</v>
      </c>
      <c r="H26" s="79" t="s">
        <v>66</v>
      </c>
      <c r="I26" s="66">
        <f t="shared" si="3"/>
        <v>172.0024</v>
      </c>
      <c r="J26" s="66">
        <v>0.0024</v>
      </c>
      <c r="K26" s="66">
        <f t="shared" si="17"/>
        <v>25</v>
      </c>
      <c r="L26" s="66">
        <f t="shared" si="4"/>
        <v>25</v>
      </c>
      <c r="M26" s="66">
        <f t="shared" si="18"/>
        <v>0</v>
      </c>
      <c r="N26" t="e">
        <f t="shared" si="5"/>
        <v>#N/A</v>
      </c>
      <c r="O26" s="66">
        <v>24</v>
      </c>
      <c r="P26" s="66">
        <v>2</v>
      </c>
      <c r="Q26" s="66">
        <f t="shared" si="19"/>
        <v>25</v>
      </c>
      <c r="R26" s="66">
        <f t="shared" si="20"/>
        <v>25</v>
      </c>
      <c r="S26" s="66">
        <f t="shared" si="21"/>
        <v>25</v>
      </c>
      <c r="T26" s="66">
        <f t="shared" si="22"/>
        <v>25</v>
      </c>
      <c r="U26" s="66">
        <f t="shared" si="23"/>
        <v>25</v>
      </c>
      <c r="V26" s="66">
        <f t="shared" si="24"/>
        <v>25</v>
      </c>
      <c r="W26" s="66">
        <f t="shared" si="25"/>
        <v>25</v>
      </c>
      <c r="X26" s="66">
        <f t="shared" si="26"/>
        <v>25</v>
      </c>
      <c r="Y26" s="66">
        <f t="shared" si="27"/>
        <v>22</v>
      </c>
      <c r="Z26" s="66">
        <f t="shared" si="28"/>
        <v>22</v>
      </c>
      <c r="AA26" s="66">
        <f t="shared" si="29"/>
        <v>25</v>
      </c>
      <c r="AB26" s="66">
        <f t="shared" si="6"/>
        <v>25</v>
      </c>
      <c r="AC26" t="str">
        <f>'1.Sptg'!$B$26</f>
        <v>O. Fischer</v>
      </c>
      <c r="AD26" s="67" t="str">
        <f>AD25</f>
        <v>Stadt Oldenburg</v>
      </c>
      <c r="AE26">
        <f>'1.Sptg'!$C$26</f>
        <v>520</v>
      </c>
      <c r="AF26">
        <f t="shared" si="30"/>
        <v>14</v>
      </c>
      <c r="AG26">
        <f t="shared" si="31"/>
        <v>12</v>
      </c>
      <c r="AI26" t="str">
        <f>'2.Sptg'!$B$26</f>
        <v>G. Wiene</v>
      </c>
      <c r="AJ26" s="67" t="str">
        <f>AJ25</f>
        <v>Stadt Oldenburg</v>
      </c>
      <c r="AK26">
        <f>'2.Sptg'!$C$26</f>
        <v>372</v>
      </c>
      <c r="AL26">
        <f t="shared" si="7"/>
        <v>18</v>
      </c>
      <c r="AM26">
        <f t="shared" si="32"/>
        <v>8</v>
      </c>
      <c r="AO26" t="str">
        <f>'3.Sptg'!$B$26</f>
        <v>U. Schütte</v>
      </c>
      <c r="AP26" s="67" t="str">
        <f>AP25</f>
        <v>Stadt Oldenburg</v>
      </c>
      <c r="AQ26">
        <f>'3.Sptg'!$C$26</f>
        <v>576</v>
      </c>
      <c r="AR26">
        <f t="shared" si="8"/>
        <v>1</v>
      </c>
      <c r="AS26">
        <f t="shared" si="33"/>
        <v>25</v>
      </c>
      <c r="AU26" t="str">
        <f>'4.Sptg'!$B$26</f>
        <v>U. Schütte</v>
      </c>
      <c r="AV26" s="67" t="str">
        <f>AV25</f>
        <v>Stadt Oldenburg</v>
      </c>
      <c r="AW26">
        <f>'4.Sptg'!$C$26</f>
        <v>583</v>
      </c>
      <c r="AX26">
        <f t="shared" si="9"/>
        <v>1</v>
      </c>
      <c r="AY26">
        <f t="shared" si="36"/>
        <v>25</v>
      </c>
      <c r="BA26" s="66">
        <f t="shared" si="34"/>
        <v>0</v>
      </c>
      <c r="BB26" s="66" t="e">
        <f t="shared" si="35"/>
        <v>#N/A</v>
      </c>
      <c r="BC26" t="str">
        <f>'5.Sptg'!$B$26</f>
        <v>A. Lüschen</v>
      </c>
      <c r="BD26" s="67" t="str">
        <f>BD25</f>
        <v>Stadt Oldenburg</v>
      </c>
      <c r="BE26">
        <f>'5.Sptg'!$C$26</f>
        <v>519</v>
      </c>
      <c r="BF26">
        <f t="shared" si="10"/>
        <v>16</v>
      </c>
      <c r="BG26">
        <f t="shared" si="37"/>
        <v>10</v>
      </c>
      <c r="BI26" t="str">
        <f>'6.Sptg'!$B$26</f>
        <v>H. Hobbiesiefken</v>
      </c>
      <c r="BJ26" s="67" t="str">
        <f>BJ25</f>
        <v>Stadt Oldenburg</v>
      </c>
      <c r="BK26">
        <f>'6.Sptg'!$C$26</f>
        <v>543</v>
      </c>
      <c r="BL26">
        <f t="shared" si="11"/>
        <v>8</v>
      </c>
      <c r="BM26">
        <f t="shared" si="38"/>
        <v>18</v>
      </c>
      <c r="BO26" t="str">
        <f>'7.Sptg'!$B$26</f>
        <v>J. Hanken</v>
      </c>
      <c r="BP26" s="67" t="str">
        <f>BP25</f>
        <v>Stadt Oldenburg</v>
      </c>
      <c r="BQ26">
        <f>'7.Sptg'!$C$26</f>
        <v>510</v>
      </c>
      <c r="BR26">
        <f t="shared" si="12"/>
        <v>17</v>
      </c>
      <c r="BS26">
        <f t="shared" si="39"/>
        <v>9</v>
      </c>
      <c r="BU26" t="str">
        <f>'8.Sptg'!$B$26</f>
        <v>O. Fischer</v>
      </c>
      <c r="BV26" s="67" t="str">
        <f>BV25</f>
        <v>Stadt Oldenburg</v>
      </c>
      <c r="BW26">
        <f>'8.Sptg'!$C$26</f>
        <v>538</v>
      </c>
      <c r="BX26">
        <f t="shared" si="13"/>
        <v>12</v>
      </c>
      <c r="BY26">
        <f t="shared" si="40"/>
        <v>14</v>
      </c>
      <c r="CA26">
        <f>'9.Sptg'!$B$25</f>
        <v>0</v>
      </c>
      <c r="CB26" s="67" t="str">
        <f>CB25</f>
        <v>Stadt Oldenburg</v>
      </c>
      <c r="CC26">
        <f>'9.Sptg'!$C$25</f>
        <v>0</v>
      </c>
      <c r="CD26">
        <f t="shared" si="14"/>
        <v>1</v>
      </c>
      <c r="CE26">
        <f t="shared" si="41"/>
        <v>0</v>
      </c>
    </row>
    <row r="27" spans="1:83" ht="18" customHeight="1">
      <c r="A27" s="86" t="str">
        <f t="shared" si="0"/>
        <v>J. Hanken</v>
      </c>
      <c r="B27" s="86" t="str">
        <f t="shared" si="1"/>
        <v>Stadt Oldenburg</v>
      </c>
      <c r="C27" s="87">
        <f t="shared" si="2"/>
        <v>31.0022</v>
      </c>
      <c r="D27" s="87">
        <f t="shared" si="15"/>
        <v>31</v>
      </c>
      <c r="E27" s="85">
        <f t="shared" si="16"/>
        <v>25</v>
      </c>
      <c r="G27" s="80" t="s">
        <v>98</v>
      </c>
      <c r="H27" s="79" t="s">
        <v>66</v>
      </c>
      <c r="I27" s="66">
        <f t="shared" si="3"/>
        <v>71.0025</v>
      </c>
      <c r="J27" s="66">
        <v>0.0025</v>
      </c>
      <c r="K27" s="66">
        <f t="shared" si="17"/>
        <v>12</v>
      </c>
      <c r="L27" s="66">
        <f t="shared" si="4"/>
        <v>12</v>
      </c>
      <c r="M27" s="66">
        <f t="shared" si="18"/>
        <v>15</v>
      </c>
      <c r="N27">
        <f t="shared" si="5"/>
        <v>15</v>
      </c>
      <c r="O27" s="66">
        <v>25</v>
      </c>
      <c r="P27" s="66">
        <v>1</v>
      </c>
      <c r="Q27" s="66">
        <f t="shared" si="19"/>
        <v>0</v>
      </c>
      <c r="R27" s="66" t="e">
        <f t="shared" si="20"/>
        <v>#N/A</v>
      </c>
      <c r="S27" s="66">
        <f t="shared" si="21"/>
        <v>7</v>
      </c>
      <c r="T27" s="66">
        <f t="shared" si="22"/>
        <v>7</v>
      </c>
      <c r="U27" s="66">
        <f t="shared" si="23"/>
        <v>11</v>
      </c>
      <c r="V27" s="66">
        <f t="shared" si="24"/>
        <v>11</v>
      </c>
      <c r="W27" s="66">
        <f t="shared" si="25"/>
        <v>12</v>
      </c>
      <c r="X27" s="66">
        <f t="shared" si="26"/>
        <v>12</v>
      </c>
      <c r="Y27" s="66">
        <f t="shared" si="27"/>
        <v>0</v>
      </c>
      <c r="Z27" s="66" t="e">
        <f t="shared" si="28"/>
        <v>#N/A</v>
      </c>
      <c r="AA27" s="66">
        <f t="shared" si="29"/>
        <v>14</v>
      </c>
      <c r="AB27" s="66">
        <f t="shared" si="6"/>
        <v>14</v>
      </c>
      <c r="AC27" t="str">
        <f>'1.Sptg'!$B$27</f>
        <v>U. Schütte</v>
      </c>
      <c r="AD27" s="67" t="str">
        <f>AD26</f>
        <v>Stadt Oldenburg</v>
      </c>
      <c r="AE27">
        <f>'1.Sptg'!$C$27</f>
        <v>595</v>
      </c>
      <c r="AF27">
        <f t="shared" si="30"/>
        <v>1</v>
      </c>
      <c r="AG27">
        <f t="shared" si="31"/>
        <v>25</v>
      </c>
      <c r="AI27">
        <f>'2.Sptg'!$B$27</f>
        <v>0</v>
      </c>
      <c r="AJ27" s="67" t="str">
        <f>AJ26</f>
        <v>Stadt Oldenburg</v>
      </c>
      <c r="AK27">
        <f>'2.Sptg'!$C$27</f>
        <v>0</v>
      </c>
      <c r="AL27">
        <f t="shared" si="7"/>
        <v>19</v>
      </c>
      <c r="AM27">
        <f t="shared" si="32"/>
        <v>0</v>
      </c>
      <c r="AO27">
        <f>'3.Sptg'!$B$27</f>
        <v>0</v>
      </c>
      <c r="AP27" s="67" t="str">
        <f>AP26</f>
        <v>Stadt Oldenburg</v>
      </c>
      <c r="AQ27">
        <f>'3.Sptg'!$C$27</f>
        <v>0</v>
      </c>
      <c r="AR27">
        <f t="shared" si="8"/>
        <v>23</v>
      </c>
      <c r="AS27">
        <f t="shared" si="33"/>
        <v>0</v>
      </c>
      <c r="AU27" t="str">
        <f>'4.Sptg'!$B$27</f>
        <v>O. Fischer</v>
      </c>
      <c r="AV27" s="67" t="str">
        <f>AV26</f>
        <v>Stadt Oldenburg</v>
      </c>
      <c r="AW27">
        <f>'4.Sptg'!$C$27</f>
        <v>504</v>
      </c>
      <c r="AX27">
        <f t="shared" si="9"/>
        <v>19</v>
      </c>
      <c r="AY27">
        <f t="shared" si="36"/>
        <v>7</v>
      </c>
      <c r="BA27" s="66">
        <f t="shared" si="34"/>
        <v>0</v>
      </c>
      <c r="BB27" s="66" t="e">
        <f t="shared" si="35"/>
        <v>#N/A</v>
      </c>
      <c r="BC27" t="str">
        <f>'5.Sptg'!$B$27</f>
        <v>U. Schütte</v>
      </c>
      <c r="BD27" s="67" t="str">
        <f>BD26</f>
        <v>Stadt Oldenburg</v>
      </c>
      <c r="BE27">
        <f>'5.Sptg'!$C$27</f>
        <v>571</v>
      </c>
      <c r="BF27">
        <f t="shared" si="10"/>
        <v>1</v>
      </c>
      <c r="BG27">
        <f t="shared" si="37"/>
        <v>25</v>
      </c>
      <c r="BI27" t="str">
        <f>'6.Sptg'!$B$27</f>
        <v>U. Schütte</v>
      </c>
      <c r="BJ27" s="67" t="str">
        <f>BJ26</f>
        <v>Stadt Oldenburg</v>
      </c>
      <c r="BK27">
        <f>'6.Sptg'!$C$27</f>
        <v>567</v>
      </c>
      <c r="BL27">
        <f t="shared" si="11"/>
        <v>1</v>
      </c>
      <c r="BM27">
        <f t="shared" si="38"/>
        <v>25</v>
      </c>
      <c r="BO27">
        <f>'7.Sptg'!$B$27</f>
        <v>0</v>
      </c>
      <c r="BP27" s="67" t="str">
        <f>BP26</f>
        <v>Stadt Oldenburg</v>
      </c>
      <c r="BQ27">
        <f>'7.Sptg'!$C$27</f>
        <v>0</v>
      </c>
      <c r="BR27">
        <f t="shared" si="12"/>
        <v>23</v>
      </c>
      <c r="BS27">
        <f t="shared" si="39"/>
        <v>0</v>
      </c>
      <c r="BU27">
        <f>'8.Sptg'!$B$27</f>
        <v>0</v>
      </c>
      <c r="BV27" s="67" t="str">
        <f>BV26</f>
        <v>Stadt Oldenburg</v>
      </c>
      <c r="BW27">
        <f>'8.Sptg'!$C$27</f>
        <v>0</v>
      </c>
      <c r="BX27">
        <f t="shared" si="13"/>
        <v>23</v>
      </c>
      <c r="BY27">
        <f t="shared" si="40"/>
        <v>0</v>
      </c>
      <c r="CA27">
        <f>'9.Sptg'!$B$26</f>
        <v>0</v>
      </c>
      <c r="CB27" s="67" t="str">
        <f>CB26</f>
        <v>Stadt Oldenburg</v>
      </c>
      <c r="CC27">
        <f>'9.Sptg'!$C$26</f>
        <v>0</v>
      </c>
      <c r="CD27">
        <f t="shared" si="14"/>
        <v>1</v>
      </c>
      <c r="CE27">
        <f t="shared" si="41"/>
        <v>0</v>
      </c>
    </row>
    <row r="28" spans="1:83" ht="18" customHeight="1">
      <c r="A28" s="86" t="str">
        <f t="shared" si="0"/>
        <v>E. Köpken</v>
      </c>
      <c r="B28" s="86" t="str">
        <f t="shared" si="1"/>
        <v>KDO</v>
      </c>
      <c r="C28" s="87">
        <f t="shared" si="2"/>
        <v>28.0029</v>
      </c>
      <c r="D28" s="87">
        <f t="shared" si="15"/>
        <v>28</v>
      </c>
      <c r="E28" s="85">
        <f t="shared" si="16"/>
        <v>26</v>
      </c>
      <c r="G28" s="80" t="s">
        <v>99</v>
      </c>
      <c r="H28" s="79" t="s">
        <v>66</v>
      </c>
      <c r="I28" s="66">
        <f t="shared" si="3"/>
        <v>63.0026</v>
      </c>
      <c r="J28" s="66">
        <v>0.0026</v>
      </c>
      <c r="K28" s="66">
        <f t="shared" si="17"/>
        <v>22</v>
      </c>
      <c r="L28" s="66">
        <f t="shared" si="4"/>
        <v>22</v>
      </c>
      <c r="M28" s="66">
        <f t="shared" si="18"/>
        <v>0</v>
      </c>
      <c r="N28" t="e">
        <f t="shared" si="5"/>
        <v>#N/A</v>
      </c>
      <c r="Q28" s="66">
        <f t="shared" si="19"/>
        <v>11</v>
      </c>
      <c r="R28" s="66">
        <f t="shared" si="20"/>
        <v>11</v>
      </c>
      <c r="S28" s="66">
        <f t="shared" si="21"/>
        <v>20</v>
      </c>
      <c r="T28" s="66">
        <f t="shared" si="22"/>
        <v>20</v>
      </c>
      <c r="U28" s="66">
        <f t="shared" si="23"/>
        <v>10</v>
      </c>
      <c r="V28" s="66">
        <f t="shared" si="24"/>
        <v>10</v>
      </c>
      <c r="W28" s="66">
        <f t="shared" si="25"/>
        <v>0</v>
      </c>
      <c r="X28" s="66" t="e">
        <f t="shared" si="26"/>
        <v>#N/A</v>
      </c>
      <c r="Y28" s="66">
        <f t="shared" si="27"/>
        <v>0</v>
      </c>
      <c r="Z28" s="66" t="e">
        <f t="shared" si="28"/>
        <v>#N/A</v>
      </c>
      <c r="AA28" s="66">
        <f t="shared" si="29"/>
        <v>0</v>
      </c>
      <c r="AB28" s="66" t="e">
        <f t="shared" si="6"/>
        <v>#N/A</v>
      </c>
      <c r="AC28" t="str">
        <f>'1.Sptg'!$H$23</f>
        <v>M. Sunder</v>
      </c>
      <c r="AD28" s="67" t="str">
        <f>'1.Sptg'!$G$22</f>
        <v>KDO</v>
      </c>
      <c r="AE28">
        <f>'1.Sptg'!$I$23</f>
        <v>536</v>
      </c>
      <c r="AF28">
        <f t="shared" si="30"/>
        <v>12</v>
      </c>
      <c r="AG28">
        <f t="shared" si="31"/>
        <v>14</v>
      </c>
      <c r="AI28">
        <f>'2.Sptg'!$H$23</f>
        <v>0</v>
      </c>
      <c r="AJ28" s="67" t="str">
        <f>'2.Sptg'!$G$22</f>
        <v>KDO</v>
      </c>
      <c r="AK28">
        <f>'2.Sptg'!$I$23</f>
        <v>0</v>
      </c>
      <c r="AL28">
        <f t="shared" si="7"/>
        <v>19</v>
      </c>
      <c r="AM28">
        <f t="shared" si="32"/>
        <v>0</v>
      </c>
      <c r="AO28" t="str">
        <f>'3.Sptg'!$H$23</f>
        <v>H. Harsche</v>
      </c>
      <c r="AP28" s="67" t="str">
        <f>'3.Sptg'!$G$22</f>
        <v>KDO</v>
      </c>
      <c r="AQ28">
        <f>'3.Sptg'!$I$23</f>
        <v>556</v>
      </c>
      <c r="AR28">
        <f t="shared" si="8"/>
        <v>9</v>
      </c>
      <c r="AS28">
        <f t="shared" si="33"/>
        <v>17</v>
      </c>
      <c r="AU28" t="str">
        <f>'4.Sptg'!$H$23</f>
        <v>H. Bruns</v>
      </c>
      <c r="AV28" s="67" t="str">
        <f>'4.Sptg'!$G$22</f>
        <v>KDO</v>
      </c>
      <c r="AW28">
        <f>'4.Sptg'!$I$23</f>
        <v>550</v>
      </c>
      <c r="AX28">
        <f t="shared" si="9"/>
        <v>8</v>
      </c>
      <c r="AY28">
        <f t="shared" si="36"/>
        <v>18</v>
      </c>
      <c r="BA28" s="66">
        <f t="shared" si="34"/>
        <v>0</v>
      </c>
      <c r="BB28" s="66" t="e">
        <f t="shared" si="35"/>
        <v>#N/A</v>
      </c>
      <c r="BC28" t="str">
        <f>'5.Sptg'!$H$23</f>
        <v>M. Schlömer</v>
      </c>
      <c r="BD28" s="67" t="str">
        <f>'5.Sptg'!$G$22</f>
        <v>KDO</v>
      </c>
      <c r="BE28">
        <f>'5.Sptg'!$I$23</f>
        <v>497</v>
      </c>
      <c r="BF28">
        <f t="shared" si="10"/>
        <v>21</v>
      </c>
      <c r="BG28">
        <f t="shared" si="37"/>
        <v>5</v>
      </c>
      <c r="BI28" t="str">
        <f>'6.Sptg'!$H$23</f>
        <v>H. Bruns</v>
      </c>
      <c r="BJ28" s="67" t="str">
        <f>'6.Sptg'!$G$22</f>
        <v>KDO</v>
      </c>
      <c r="BK28">
        <f>'6.Sptg'!$I$23</f>
        <v>540</v>
      </c>
      <c r="BL28">
        <f t="shared" si="11"/>
        <v>10</v>
      </c>
      <c r="BM28">
        <f t="shared" si="38"/>
        <v>16</v>
      </c>
      <c r="BO28" t="str">
        <f>'7.Sptg'!$H$23</f>
        <v>H. Bruns</v>
      </c>
      <c r="BP28" s="67" t="str">
        <f>'7.Sptg'!$G$22</f>
        <v>KDO</v>
      </c>
      <c r="BQ28">
        <f>'7.Sptg'!$I$23</f>
        <v>536</v>
      </c>
      <c r="BR28">
        <f t="shared" si="12"/>
        <v>11</v>
      </c>
      <c r="BS28">
        <f t="shared" si="39"/>
        <v>15</v>
      </c>
      <c r="BU28" t="str">
        <f>'8.Sptg'!$H$23</f>
        <v>H. Harsche</v>
      </c>
      <c r="BV28" s="67" t="str">
        <f>'8.Sptg'!$G$22</f>
        <v>KDO</v>
      </c>
      <c r="BW28">
        <f>'8.Sptg'!$I$23</f>
        <v>562</v>
      </c>
      <c r="BX28">
        <f t="shared" si="13"/>
        <v>3</v>
      </c>
      <c r="BY28">
        <f t="shared" si="40"/>
        <v>23</v>
      </c>
      <c r="CA28">
        <f>'9.Sptg'!$H$22</f>
        <v>0</v>
      </c>
      <c r="CB28" s="67" t="str">
        <f>'9.Sptg'!$G$21</f>
        <v>KDO</v>
      </c>
      <c r="CC28">
        <f>'9.Sptg'!$I$22</f>
        <v>0</v>
      </c>
      <c r="CD28">
        <f t="shared" si="14"/>
        <v>1</v>
      </c>
      <c r="CE28">
        <f t="shared" si="41"/>
        <v>0</v>
      </c>
    </row>
    <row r="29" spans="1:83" ht="18" customHeight="1">
      <c r="A29" s="86" t="str">
        <f t="shared" si="0"/>
        <v>M. Sunder</v>
      </c>
      <c r="B29" s="86" t="str">
        <f t="shared" si="1"/>
        <v>KDO</v>
      </c>
      <c r="C29" s="87">
        <f t="shared" si="2"/>
        <v>23.0027</v>
      </c>
      <c r="D29" s="87">
        <f t="shared" si="15"/>
        <v>23</v>
      </c>
      <c r="E29" s="85">
        <f t="shared" si="16"/>
        <v>27</v>
      </c>
      <c r="G29" s="79" t="s">
        <v>101</v>
      </c>
      <c r="H29" s="79" t="s">
        <v>64</v>
      </c>
      <c r="I29" s="66">
        <f t="shared" si="3"/>
        <v>23.0027</v>
      </c>
      <c r="J29" s="66">
        <v>0.0027</v>
      </c>
      <c r="K29" s="66">
        <f t="shared" si="17"/>
        <v>14</v>
      </c>
      <c r="L29" s="66">
        <f t="shared" si="4"/>
        <v>14</v>
      </c>
      <c r="M29" s="66">
        <f t="shared" si="18"/>
        <v>0</v>
      </c>
      <c r="N29" t="e">
        <f t="shared" si="5"/>
        <v>#N/A</v>
      </c>
      <c r="Q29" s="66">
        <f t="shared" si="19"/>
        <v>0</v>
      </c>
      <c r="R29" s="66" t="e">
        <f t="shared" si="20"/>
        <v>#N/A</v>
      </c>
      <c r="S29" s="66">
        <f t="shared" si="21"/>
        <v>0</v>
      </c>
      <c r="T29" s="66" t="e">
        <f t="shared" si="22"/>
        <v>#N/A</v>
      </c>
      <c r="U29" s="66">
        <f t="shared" si="23"/>
        <v>0</v>
      </c>
      <c r="V29" s="66" t="e">
        <f t="shared" si="24"/>
        <v>#N/A</v>
      </c>
      <c r="W29" s="66">
        <f t="shared" si="25"/>
        <v>9</v>
      </c>
      <c r="X29" s="66">
        <f t="shared" si="26"/>
        <v>9</v>
      </c>
      <c r="Y29" s="66">
        <f t="shared" si="27"/>
        <v>0</v>
      </c>
      <c r="Z29" s="66" t="e">
        <f t="shared" si="28"/>
        <v>#N/A</v>
      </c>
      <c r="AA29" s="66">
        <f t="shared" si="29"/>
        <v>0</v>
      </c>
      <c r="AB29" s="66" t="e">
        <f t="shared" si="6"/>
        <v>#N/A</v>
      </c>
      <c r="AC29" t="str">
        <f>'1.Sptg'!$H$24</f>
        <v>E. Köpken</v>
      </c>
      <c r="AD29" s="67" t="str">
        <f>AD28</f>
        <v>KDO</v>
      </c>
      <c r="AE29">
        <f>'1.Sptg'!$I$24</f>
        <v>538</v>
      </c>
      <c r="AF29">
        <f t="shared" si="30"/>
        <v>11</v>
      </c>
      <c r="AG29">
        <f t="shared" si="31"/>
        <v>15</v>
      </c>
      <c r="AI29">
        <f>'2.Sptg'!$H$24</f>
        <v>0</v>
      </c>
      <c r="AJ29" s="67" t="str">
        <f>AJ28</f>
        <v>KDO</v>
      </c>
      <c r="AK29">
        <f>'2.Sptg'!$I$24</f>
        <v>0</v>
      </c>
      <c r="AL29">
        <f t="shared" si="7"/>
        <v>19</v>
      </c>
      <c r="AM29">
        <f t="shared" si="32"/>
        <v>0</v>
      </c>
      <c r="AO29" t="str">
        <f>'3.Sptg'!$H$24</f>
        <v>M. Evers</v>
      </c>
      <c r="AP29" s="67" t="str">
        <f>AP28</f>
        <v>KDO</v>
      </c>
      <c r="AQ29">
        <f>'3.Sptg'!$I$24</f>
        <v>342</v>
      </c>
      <c r="AR29">
        <f t="shared" si="8"/>
        <v>22</v>
      </c>
      <c r="AS29">
        <f t="shared" si="33"/>
        <v>4</v>
      </c>
      <c r="AU29" t="str">
        <f>'4.Sptg'!$H$24</f>
        <v>M. Evers</v>
      </c>
      <c r="AV29" s="67" t="str">
        <f>AV28</f>
        <v>KDO</v>
      </c>
      <c r="AW29">
        <f>'4.Sptg'!$I$24</f>
        <v>351</v>
      </c>
      <c r="AX29">
        <f t="shared" si="9"/>
        <v>22</v>
      </c>
      <c r="AY29">
        <f t="shared" si="36"/>
        <v>4</v>
      </c>
      <c r="BA29" s="66">
        <f t="shared" si="34"/>
        <v>0</v>
      </c>
      <c r="BB29" s="66" t="e">
        <f t="shared" si="35"/>
        <v>#N/A</v>
      </c>
      <c r="BC29" t="str">
        <f>'5.Sptg'!$H$24</f>
        <v>H. Harsche</v>
      </c>
      <c r="BD29" s="67" t="str">
        <f>BD28</f>
        <v>KDO</v>
      </c>
      <c r="BE29">
        <f>'5.Sptg'!$I$24</f>
        <v>548</v>
      </c>
      <c r="BF29">
        <f t="shared" si="10"/>
        <v>4</v>
      </c>
      <c r="BG29">
        <f t="shared" si="37"/>
        <v>22</v>
      </c>
      <c r="BI29" t="str">
        <f>'6.Sptg'!$H$24</f>
        <v>M. Sunder</v>
      </c>
      <c r="BJ29" s="67" t="str">
        <f>BJ28</f>
        <v>KDO</v>
      </c>
      <c r="BK29">
        <f>'6.Sptg'!$I$24</f>
        <v>512</v>
      </c>
      <c r="BL29">
        <f t="shared" si="11"/>
        <v>17</v>
      </c>
      <c r="BM29">
        <f t="shared" si="38"/>
        <v>9</v>
      </c>
      <c r="BO29" t="str">
        <f>'7.Sptg'!$H$24</f>
        <v>H. Harsche</v>
      </c>
      <c r="BP29" s="67" t="str">
        <f>BP28</f>
        <v>KDO</v>
      </c>
      <c r="BQ29">
        <f>'7.Sptg'!$I$24</f>
        <v>564</v>
      </c>
      <c r="BR29">
        <f t="shared" si="12"/>
        <v>2</v>
      </c>
      <c r="BS29">
        <f t="shared" si="39"/>
        <v>24</v>
      </c>
      <c r="BU29" t="str">
        <f>'8.Sptg'!$H$24</f>
        <v>H. Bruns</v>
      </c>
      <c r="BV29" s="67" t="str">
        <f>BV28</f>
        <v>KDO</v>
      </c>
      <c r="BW29">
        <f>'8.Sptg'!$I$24</f>
        <v>556</v>
      </c>
      <c r="BX29">
        <f t="shared" si="13"/>
        <v>4</v>
      </c>
      <c r="BY29">
        <f t="shared" si="40"/>
        <v>22</v>
      </c>
      <c r="CA29">
        <f>'9.Sptg'!$H$23</f>
        <v>0</v>
      </c>
      <c r="CB29" s="67" t="str">
        <f>CB28</f>
        <v>KDO</v>
      </c>
      <c r="CC29">
        <f>'9.Sptg'!$I$23</f>
        <v>0</v>
      </c>
      <c r="CD29">
        <f t="shared" si="14"/>
        <v>1</v>
      </c>
      <c r="CE29">
        <f t="shared" si="41"/>
        <v>0</v>
      </c>
    </row>
    <row r="30" spans="1:83" ht="18" customHeight="1">
      <c r="A30" s="86" t="str">
        <f t="shared" si="0"/>
        <v>T. Witte</v>
      </c>
      <c r="B30" s="86" t="str">
        <f t="shared" si="1"/>
        <v>Stadt Oldenburg</v>
      </c>
      <c r="C30" s="87">
        <f t="shared" si="2"/>
        <v>13.0031</v>
      </c>
      <c r="D30" s="87">
        <f t="shared" si="15"/>
        <v>13</v>
      </c>
      <c r="E30" s="85">
        <f t="shared" si="16"/>
        <v>28</v>
      </c>
      <c r="G30" s="79" t="s">
        <v>102</v>
      </c>
      <c r="H30" s="79" t="s">
        <v>61</v>
      </c>
      <c r="I30" s="66">
        <f t="shared" si="3"/>
        <v>56.0028</v>
      </c>
      <c r="J30" s="66">
        <v>0.0028</v>
      </c>
      <c r="K30" s="66">
        <f t="shared" si="17"/>
        <v>8</v>
      </c>
      <c r="L30" s="66">
        <f t="shared" si="4"/>
        <v>8</v>
      </c>
      <c r="M30" s="66">
        <f t="shared" si="18"/>
        <v>10</v>
      </c>
      <c r="N30">
        <f t="shared" si="5"/>
        <v>10</v>
      </c>
      <c r="Q30" s="66">
        <f t="shared" si="19"/>
        <v>8</v>
      </c>
      <c r="R30" s="66">
        <f t="shared" si="20"/>
        <v>8</v>
      </c>
      <c r="S30" s="66">
        <f t="shared" si="21"/>
        <v>6</v>
      </c>
      <c r="T30" s="66">
        <f t="shared" si="22"/>
        <v>6</v>
      </c>
      <c r="U30" s="66">
        <f t="shared" si="23"/>
        <v>4</v>
      </c>
      <c r="V30" s="66">
        <f t="shared" si="24"/>
        <v>4</v>
      </c>
      <c r="W30" s="66">
        <f t="shared" si="25"/>
        <v>5</v>
      </c>
      <c r="X30" s="66">
        <f t="shared" si="26"/>
        <v>5</v>
      </c>
      <c r="Y30" s="66">
        <f t="shared" si="27"/>
        <v>8</v>
      </c>
      <c r="Z30" s="66">
        <f t="shared" si="28"/>
        <v>8</v>
      </c>
      <c r="AA30" s="66">
        <f t="shared" si="29"/>
        <v>7</v>
      </c>
      <c r="AB30" s="66">
        <f t="shared" si="6"/>
        <v>7</v>
      </c>
      <c r="AC30" t="str">
        <f>'1.Sptg'!$H$25</f>
        <v>M. Schlömer</v>
      </c>
      <c r="AD30" s="67" t="str">
        <f>AD29</f>
        <v>KDO</v>
      </c>
      <c r="AE30">
        <f>'1.Sptg'!$I$25</f>
        <v>553</v>
      </c>
      <c r="AF30">
        <f t="shared" si="30"/>
        <v>7</v>
      </c>
      <c r="AG30">
        <f t="shared" si="31"/>
        <v>19</v>
      </c>
      <c r="AI30">
        <f>'2.Sptg'!$H$25</f>
        <v>0</v>
      </c>
      <c r="AJ30" s="67" t="str">
        <f>AJ29</f>
        <v>KDO</v>
      </c>
      <c r="AK30">
        <f>'2.Sptg'!$I$25</f>
        <v>0</v>
      </c>
      <c r="AL30">
        <f t="shared" si="7"/>
        <v>19</v>
      </c>
      <c r="AM30">
        <f t="shared" si="32"/>
        <v>0</v>
      </c>
      <c r="AO30" t="str">
        <f>'3.Sptg'!$H$25</f>
        <v>H. Bruns</v>
      </c>
      <c r="AP30" s="67" t="str">
        <f>AP29</f>
        <v>KDO</v>
      </c>
      <c r="AQ30">
        <f>'3.Sptg'!$I$25</f>
        <v>561</v>
      </c>
      <c r="AR30">
        <f t="shared" si="8"/>
        <v>6</v>
      </c>
      <c r="AS30">
        <f t="shared" si="33"/>
        <v>20</v>
      </c>
      <c r="AU30" t="str">
        <f>'4.Sptg'!$H$25</f>
        <v>M. Schlömer</v>
      </c>
      <c r="AV30" s="67" t="str">
        <f>AV29</f>
        <v>KDO</v>
      </c>
      <c r="AW30">
        <f>'4.Sptg'!$I$25</f>
        <v>537</v>
      </c>
      <c r="AX30">
        <f t="shared" si="9"/>
        <v>12</v>
      </c>
      <c r="AY30">
        <f t="shared" si="36"/>
        <v>14</v>
      </c>
      <c r="BA30" s="66">
        <f t="shared" si="34"/>
        <v>0</v>
      </c>
      <c r="BB30" s="66" t="e">
        <f t="shared" si="35"/>
        <v>#N/A</v>
      </c>
      <c r="BC30" t="str">
        <f>'5.Sptg'!$H$25</f>
        <v>E. Köpken</v>
      </c>
      <c r="BD30" s="67" t="str">
        <f>BD29</f>
        <v>KDO</v>
      </c>
      <c r="BE30">
        <f>'5.Sptg'!$I$25</f>
        <v>524</v>
      </c>
      <c r="BF30">
        <f t="shared" si="10"/>
        <v>13</v>
      </c>
      <c r="BG30">
        <f t="shared" si="37"/>
        <v>13</v>
      </c>
      <c r="BI30" t="str">
        <f>'6.Sptg'!$H$25</f>
        <v>H. Harsche</v>
      </c>
      <c r="BJ30" s="67" t="str">
        <f>BJ29</f>
        <v>KDO</v>
      </c>
      <c r="BK30">
        <f>'6.Sptg'!$I$25</f>
        <v>531</v>
      </c>
      <c r="BL30">
        <f t="shared" si="11"/>
        <v>13</v>
      </c>
      <c r="BM30">
        <f t="shared" si="38"/>
        <v>13</v>
      </c>
      <c r="BO30" t="str">
        <f>'7.Sptg'!$H$25</f>
        <v>M. Schlömer</v>
      </c>
      <c r="BP30" s="67" t="str">
        <f>BP29</f>
        <v>KDO</v>
      </c>
      <c r="BQ30">
        <f>'7.Sptg'!$I$25</f>
        <v>505</v>
      </c>
      <c r="BR30">
        <f t="shared" si="12"/>
        <v>19</v>
      </c>
      <c r="BS30">
        <f t="shared" si="39"/>
        <v>7</v>
      </c>
      <c r="BU30" t="str">
        <f>'8.Sptg'!$H$25</f>
        <v>M. Schlömer</v>
      </c>
      <c r="BV30" s="67" t="str">
        <f>BV29</f>
        <v>KDO</v>
      </c>
      <c r="BW30">
        <f>'8.Sptg'!$I$25</f>
        <v>487</v>
      </c>
      <c r="BX30">
        <f t="shared" si="13"/>
        <v>18</v>
      </c>
      <c r="BY30">
        <f t="shared" si="40"/>
        <v>8</v>
      </c>
      <c r="CA30">
        <f>'9.Sptg'!$H$24</f>
        <v>0</v>
      </c>
      <c r="CB30" s="67" t="str">
        <f>CB29</f>
        <v>KDO</v>
      </c>
      <c r="CC30">
        <f>'9.Sptg'!$I$24</f>
        <v>0</v>
      </c>
      <c r="CD30">
        <f t="shared" si="14"/>
        <v>1</v>
      </c>
      <c r="CE30">
        <f t="shared" si="41"/>
        <v>0</v>
      </c>
    </row>
    <row r="31" spans="1:83" ht="18" customHeight="1">
      <c r="A31" s="86" t="str">
        <f t="shared" si="0"/>
        <v>M. Evers</v>
      </c>
      <c r="B31" s="86" t="str">
        <f t="shared" si="1"/>
        <v>KDO</v>
      </c>
      <c r="C31" s="87">
        <f t="shared" si="2"/>
        <v>11.003499999999999</v>
      </c>
      <c r="D31" s="87">
        <f t="shared" si="15"/>
        <v>11</v>
      </c>
      <c r="E31" s="85">
        <f t="shared" si="16"/>
        <v>29</v>
      </c>
      <c r="G31" s="79" t="s">
        <v>103</v>
      </c>
      <c r="H31" s="79" t="s">
        <v>64</v>
      </c>
      <c r="I31" s="66">
        <f t="shared" si="3"/>
        <v>28.0029</v>
      </c>
      <c r="J31" s="66">
        <v>0.0029</v>
      </c>
      <c r="K31" s="66">
        <f t="shared" si="17"/>
        <v>15</v>
      </c>
      <c r="L31" s="66">
        <f t="shared" si="4"/>
        <v>15</v>
      </c>
      <c r="M31" s="66">
        <f t="shared" si="18"/>
        <v>0</v>
      </c>
      <c r="N31" t="e">
        <f t="shared" si="5"/>
        <v>#N/A</v>
      </c>
      <c r="Q31" s="66">
        <f t="shared" si="19"/>
        <v>0</v>
      </c>
      <c r="R31" s="66" t="e">
        <f t="shared" si="20"/>
        <v>#N/A</v>
      </c>
      <c r="S31" s="66">
        <f t="shared" si="21"/>
        <v>0</v>
      </c>
      <c r="T31" s="66" t="e">
        <f t="shared" si="22"/>
        <v>#N/A</v>
      </c>
      <c r="U31" s="66">
        <f t="shared" si="23"/>
        <v>13</v>
      </c>
      <c r="V31" s="66">
        <f t="shared" si="24"/>
        <v>13</v>
      </c>
      <c r="W31" s="66">
        <f t="shared" si="25"/>
        <v>0</v>
      </c>
      <c r="X31" s="66" t="e">
        <f t="shared" si="26"/>
        <v>#N/A</v>
      </c>
      <c r="Y31" s="66">
        <f t="shared" si="27"/>
        <v>0</v>
      </c>
      <c r="Z31" s="66" t="e">
        <f t="shared" si="28"/>
        <v>#N/A</v>
      </c>
      <c r="AA31" s="66">
        <f t="shared" si="29"/>
        <v>0</v>
      </c>
      <c r="AB31" s="66" t="e">
        <f t="shared" si="6"/>
        <v>#N/A</v>
      </c>
      <c r="AC31" t="str">
        <f>'1.Sptg'!$H$26</f>
        <v>H. Bruns</v>
      </c>
      <c r="AD31" s="67" t="str">
        <f>AD30</f>
        <v>KDO</v>
      </c>
      <c r="AE31">
        <f>'1.Sptg'!$I$26</f>
        <v>562</v>
      </c>
      <c r="AF31">
        <f t="shared" si="30"/>
        <v>5</v>
      </c>
      <c r="AG31">
        <f t="shared" si="31"/>
        <v>21</v>
      </c>
      <c r="AI31">
        <f>'2.Sptg'!$H$26</f>
        <v>0</v>
      </c>
      <c r="AJ31" s="67" t="str">
        <f>AJ30</f>
        <v>KDO</v>
      </c>
      <c r="AK31">
        <f>'2.Sptg'!$I$26</f>
        <v>0</v>
      </c>
      <c r="AL31">
        <f t="shared" si="7"/>
        <v>19</v>
      </c>
      <c r="AM31">
        <f t="shared" si="32"/>
        <v>0</v>
      </c>
      <c r="AO31" t="str">
        <f>'3.Sptg'!$H$26</f>
        <v>C. Lüers</v>
      </c>
      <c r="AP31" s="67" t="str">
        <f>AP30</f>
        <v>KDO</v>
      </c>
      <c r="AQ31">
        <f>'3.Sptg'!$I$26</f>
        <v>421</v>
      </c>
      <c r="AR31">
        <f t="shared" si="8"/>
        <v>21</v>
      </c>
      <c r="AS31">
        <f t="shared" si="33"/>
        <v>5</v>
      </c>
      <c r="AU31" t="str">
        <f>'4.Sptg'!$H$26</f>
        <v>H. Harsche</v>
      </c>
      <c r="AV31" s="67" t="str">
        <f>AV30</f>
        <v>KDO</v>
      </c>
      <c r="AW31">
        <f>'4.Sptg'!$I$26</f>
        <v>559</v>
      </c>
      <c r="AX31">
        <f t="shared" si="9"/>
        <v>4</v>
      </c>
      <c r="AY31">
        <f t="shared" si="36"/>
        <v>22</v>
      </c>
      <c r="BA31" s="66">
        <f t="shared" si="34"/>
        <v>0</v>
      </c>
      <c r="BB31" s="66" t="e">
        <f t="shared" si="35"/>
        <v>#N/A</v>
      </c>
      <c r="BC31" t="str">
        <f>'5.Sptg'!$H$26</f>
        <v>H. Bruns</v>
      </c>
      <c r="BD31" s="67" t="str">
        <f>BD30</f>
        <v>KDO</v>
      </c>
      <c r="BE31">
        <f>'5.Sptg'!$I$26</f>
        <v>540</v>
      </c>
      <c r="BF31">
        <f t="shared" si="10"/>
        <v>7</v>
      </c>
      <c r="BG31">
        <f t="shared" si="37"/>
        <v>19</v>
      </c>
      <c r="BI31" t="str">
        <f>'6.Sptg'!$H$26</f>
        <v>K. Luers</v>
      </c>
      <c r="BJ31" s="67" t="str">
        <f>BJ30</f>
        <v>KDO</v>
      </c>
      <c r="BK31">
        <f>'6.Sptg'!$I$26</f>
        <v>404</v>
      </c>
      <c r="BL31">
        <f t="shared" si="11"/>
        <v>24</v>
      </c>
      <c r="BM31">
        <f t="shared" si="38"/>
        <v>2</v>
      </c>
      <c r="BO31" t="str">
        <f>'7.Sptg'!$H$26</f>
        <v>K. Luers</v>
      </c>
      <c r="BP31" s="67" t="str">
        <f>BP30</f>
        <v>KDO</v>
      </c>
      <c r="BQ31">
        <f>'7.Sptg'!$I$26</f>
        <v>440</v>
      </c>
      <c r="BR31">
        <f t="shared" si="12"/>
        <v>22</v>
      </c>
      <c r="BS31">
        <f t="shared" si="39"/>
        <v>4</v>
      </c>
      <c r="BU31" t="str">
        <f>'8.Sptg'!$H$26</f>
        <v>K. Luers</v>
      </c>
      <c r="BV31" s="67" t="str">
        <f>BV30</f>
        <v>KDO</v>
      </c>
      <c r="BW31">
        <f>'8.Sptg'!$I$26</f>
        <v>442</v>
      </c>
      <c r="BX31">
        <f t="shared" si="13"/>
        <v>21</v>
      </c>
      <c r="BY31">
        <f t="shared" si="40"/>
        <v>5</v>
      </c>
      <c r="CA31">
        <f>'9.Sptg'!$H$25</f>
        <v>0</v>
      </c>
      <c r="CB31" s="67" t="str">
        <f>CB30</f>
        <v>KDO</v>
      </c>
      <c r="CC31">
        <f>'9.Sptg'!$I$25</f>
        <v>0</v>
      </c>
      <c r="CD31">
        <f t="shared" si="14"/>
        <v>1</v>
      </c>
      <c r="CE31">
        <f t="shared" si="41"/>
        <v>0</v>
      </c>
    </row>
    <row r="32" spans="1:83" ht="18" customHeight="1">
      <c r="A32" s="86" t="str">
        <f t="shared" si="0"/>
        <v>K. Luers</v>
      </c>
      <c r="B32" s="86" t="str">
        <f t="shared" si="1"/>
        <v>KDO</v>
      </c>
      <c r="C32" s="87">
        <f t="shared" si="2"/>
        <v>11.001999999999999</v>
      </c>
      <c r="D32" s="87">
        <f t="shared" si="15"/>
        <v>11</v>
      </c>
      <c r="E32" s="85">
        <f t="shared" si="16"/>
        <v>29</v>
      </c>
      <c r="G32" s="79" t="s">
        <v>104</v>
      </c>
      <c r="H32" s="79" t="s">
        <v>62</v>
      </c>
      <c r="I32" s="66">
        <f t="shared" si="3"/>
        <v>85.003</v>
      </c>
      <c r="J32" s="66">
        <v>0.003</v>
      </c>
      <c r="K32" s="66">
        <f t="shared" si="17"/>
        <v>9</v>
      </c>
      <c r="L32" s="66">
        <f t="shared" si="4"/>
        <v>9</v>
      </c>
      <c r="M32" s="66">
        <f t="shared" si="18"/>
        <v>13</v>
      </c>
      <c r="N32">
        <f t="shared" si="5"/>
        <v>13</v>
      </c>
      <c r="Q32" s="66">
        <f t="shared" si="19"/>
        <v>9</v>
      </c>
      <c r="R32" s="66">
        <f t="shared" si="20"/>
        <v>9</v>
      </c>
      <c r="S32" s="66">
        <f t="shared" si="21"/>
        <v>8</v>
      </c>
      <c r="T32" s="66">
        <f t="shared" si="22"/>
        <v>8</v>
      </c>
      <c r="U32" s="66">
        <f t="shared" si="23"/>
        <v>8</v>
      </c>
      <c r="V32" s="66">
        <f t="shared" si="24"/>
        <v>8</v>
      </c>
      <c r="W32" s="66">
        <f t="shared" si="25"/>
        <v>10</v>
      </c>
      <c r="X32" s="66">
        <f t="shared" si="26"/>
        <v>10</v>
      </c>
      <c r="Y32" s="66">
        <f t="shared" si="27"/>
        <v>16</v>
      </c>
      <c r="Z32" s="66">
        <f t="shared" si="28"/>
        <v>16</v>
      </c>
      <c r="AA32" s="66">
        <f t="shared" si="29"/>
        <v>12</v>
      </c>
      <c r="AB32" s="66">
        <f t="shared" si="6"/>
        <v>12</v>
      </c>
      <c r="AC32">
        <f>'1.Sptg'!$H$27</f>
        <v>0</v>
      </c>
      <c r="AD32" s="67" t="str">
        <f>AD31</f>
        <v>KDO</v>
      </c>
      <c r="AE32">
        <f>'1.Sptg'!$I$27</f>
        <v>0</v>
      </c>
      <c r="AF32">
        <f t="shared" si="30"/>
        <v>19</v>
      </c>
      <c r="AG32">
        <f t="shared" si="31"/>
        <v>0</v>
      </c>
      <c r="AI32">
        <f>'2.Sptg'!$H$27</f>
        <v>0</v>
      </c>
      <c r="AJ32" s="67" t="str">
        <f>AJ31</f>
        <v>KDO</v>
      </c>
      <c r="AK32">
        <f>'2.Sptg'!$I$27</f>
        <v>0</v>
      </c>
      <c r="AL32">
        <f t="shared" si="7"/>
        <v>19</v>
      </c>
      <c r="AM32">
        <f t="shared" si="32"/>
        <v>0</v>
      </c>
      <c r="AO32">
        <f>'3.Sptg'!$H$27</f>
        <v>0</v>
      </c>
      <c r="AP32" s="67" t="str">
        <f>AP31</f>
        <v>KDO</v>
      </c>
      <c r="AQ32">
        <f>'3.Sptg'!$I$27</f>
        <v>0</v>
      </c>
      <c r="AR32">
        <f t="shared" si="8"/>
        <v>23</v>
      </c>
      <c r="AS32">
        <f t="shared" si="33"/>
        <v>0</v>
      </c>
      <c r="AU32">
        <f>'4.Sptg'!$H$27</f>
        <v>0</v>
      </c>
      <c r="AV32" s="67" t="str">
        <f>AV31</f>
        <v>KDO</v>
      </c>
      <c r="AW32">
        <f>'4.Sptg'!$I$27</f>
        <v>0</v>
      </c>
      <c r="AX32">
        <f t="shared" si="9"/>
        <v>23</v>
      </c>
      <c r="AY32">
        <f t="shared" si="36"/>
        <v>0</v>
      </c>
      <c r="BA32" s="66">
        <f t="shared" si="34"/>
        <v>0</v>
      </c>
      <c r="BB32" s="66" t="e">
        <f t="shared" si="35"/>
        <v>#N/A</v>
      </c>
      <c r="BC32" t="str">
        <f>'5.Sptg'!$H$27</f>
        <v>M. Evers</v>
      </c>
      <c r="BD32" s="67" t="str">
        <f>BD31</f>
        <v>KDO</v>
      </c>
      <c r="BE32">
        <f>'5.Sptg'!$I$27</f>
        <v>344</v>
      </c>
      <c r="BF32">
        <f t="shared" si="10"/>
        <v>23</v>
      </c>
      <c r="BG32">
        <f t="shared" si="37"/>
        <v>3</v>
      </c>
      <c r="BI32" t="str">
        <f>'6.Sptg'!$H$27</f>
        <v>M. Schlömer</v>
      </c>
      <c r="BJ32" s="67" t="str">
        <f>BJ31</f>
        <v>KDO</v>
      </c>
      <c r="BK32">
        <f>'6.Sptg'!$I$27</f>
        <v>509</v>
      </c>
      <c r="BL32">
        <f t="shared" si="11"/>
        <v>18</v>
      </c>
      <c r="BM32">
        <f t="shared" si="38"/>
        <v>8</v>
      </c>
      <c r="BO32">
        <f>'7.Sptg'!$H$27</f>
        <v>0</v>
      </c>
      <c r="BP32" s="67" t="str">
        <f>BP31</f>
        <v>KDO</v>
      </c>
      <c r="BQ32">
        <f>'7.Sptg'!$I$27</f>
        <v>0</v>
      </c>
      <c r="BR32">
        <f t="shared" si="12"/>
        <v>23</v>
      </c>
      <c r="BS32">
        <f t="shared" si="39"/>
        <v>0</v>
      </c>
      <c r="BU32">
        <f>'8.Sptg'!$H$27</f>
        <v>0</v>
      </c>
      <c r="BV32" s="67" t="str">
        <f>BV31</f>
        <v>KDO</v>
      </c>
      <c r="BW32">
        <f>'8.Sptg'!$I$27</f>
        <v>0</v>
      </c>
      <c r="BX32">
        <f t="shared" si="13"/>
        <v>23</v>
      </c>
      <c r="BY32">
        <f t="shared" si="40"/>
        <v>0</v>
      </c>
      <c r="CA32">
        <f>'9.Sptg'!$H$26</f>
        <v>0</v>
      </c>
      <c r="CB32" s="67" t="str">
        <f>CB31</f>
        <v>KDO</v>
      </c>
      <c r="CC32">
        <f>'9.Sptg'!$I$26</f>
        <v>0</v>
      </c>
      <c r="CD32">
        <f t="shared" si="14"/>
        <v>1</v>
      </c>
      <c r="CE32">
        <f t="shared" si="41"/>
        <v>0</v>
      </c>
    </row>
    <row r="33" spans="1:83" ht="18" customHeight="1">
      <c r="A33" s="86" t="str">
        <f t="shared" si="0"/>
        <v>G. Wiene</v>
      </c>
      <c r="B33" s="86" t="str">
        <f t="shared" si="1"/>
        <v>Stadt Oldenburg</v>
      </c>
      <c r="C33" s="87">
        <f t="shared" si="2"/>
        <v>8.0033</v>
      </c>
      <c r="D33" s="87">
        <f t="shared" si="15"/>
        <v>8</v>
      </c>
      <c r="E33" s="85">
        <f t="shared" si="16"/>
        <v>31</v>
      </c>
      <c r="G33" s="79" t="s">
        <v>105</v>
      </c>
      <c r="H33" s="79" t="s">
        <v>66</v>
      </c>
      <c r="I33" s="66">
        <f t="shared" si="3"/>
        <v>13.0031</v>
      </c>
      <c r="J33" s="66">
        <v>0.0031</v>
      </c>
      <c r="K33" s="66">
        <f t="shared" si="17"/>
        <v>13</v>
      </c>
      <c r="L33" s="66">
        <f t="shared" si="4"/>
        <v>13</v>
      </c>
      <c r="M33" s="66">
        <f t="shared" si="18"/>
        <v>0</v>
      </c>
      <c r="N33" t="e">
        <f t="shared" si="5"/>
        <v>#N/A</v>
      </c>
      <c r="Q33" s="66">
        <f t="shared" si="19"/>
        <v>0</v>
      </c>
      <c r="R33" s="66" t="e">
        <f t="shared" si="20"/>
        <v>#N/A</v>
      </c>
      <c r="S33" s="66">
        <f t="shared" si="21"/>
        <v>0</v>
      </c>
      <c r="T33" s="66" t="e">
        <f t="shared" si="22"/>
        <v>#N/A</v>
      </c>
      <c r="U33" s="66">
        <f t="shared" si="23"/>
        <v>0</v>
      </c>
      <c r="V33" s="66" t="e">
        <f t="shared" si="24"/>
        <v>#N/A</v>
      </c>
      <c r="W33" s="66">
        <f t="shared" si="25"/>
        <v>0</v>
      </c>
      <c r="X33" s="66" t="e">
        <f t="shared" si="26"/>
        <v>#N/A</v>
      </c>
      <c r="Y33" s="66">
        <f t="shared" si="27"/>
        <v>0</v>
      </c>
      <c r="Z33" s="66" t="e">
        <f t="shared" si="28"/>
        <v>#N/A</v>
      </c>
      <c r="AA33" s="66">
        <f t="shared" si="29"/>
        <v>0</v>
      </c>
      <c r="AB33" s="66" t="e">
        <f t="shared" si="6"/>
        <v>#N/A</v>
      </c>
      <c r="AC33">
        <f>'1.Sptg'!$B$32</f>
        <v>0</v>
      </c>
      <c r="AD33" s="67">
        <f>'1.Sptg'!$A$31</f>
        <v>0</v>
      </c>
      <c r="AE33">
        <f>'1.Sptg'!$C$32</f>
        <v>0</v>
      </c>
      <c r="AF33">
        <f t="shared" si="30"/>
        <v>19</v>
      </c>
      <c r="AG33">
        <f t="shared" si="31"/>
        <v>0</v>
      </c>
      <c r="AI33">
        <f>'2.Sptg'!$B$32</f>
        <v>0</v>
      </c>
      <c r="AJ33" s="67">
        <f>'2.Sptg'!$A$31</f>
        <v>0</v>
      </c>
      <c r="AK33">
        <f>'2.Sptg'!$C$32</f>
        <v>0</v>
      </c>
      <c r="AL33">
        <f t="shared" si="7"/>
        <v>19</v>
      </c>
      <c r="AM33">
        <f t="shared" si="32"/>
        <v>0</v>
      </c>
      <c r="AO33">
        <f>'3.Sptg'!$B$32</f>
        <v>0</v>
      </c>
      <c r="AP33" s="67">
        <f>'3.Sptg'!$A$31</f>
        <v>0</v>
      </c>
      <c r="AQ33">
        <f>'3.Sptg'!$C$32</f>
        <v>0</v>
      </c>
      <c r="AR33">
        <f t="shared" si="8"/>
        <v>23</v>
      </c>
      <c r="AS33">
        <f t="shared" si="33"/>
        <v>0</v>
      </c>
      <c r="AU33">
        <f>'4.Sptg'!$B$32</f>
        <v>0</v>
      </c>
      <c r="AV33" s="67">
        <f>'4.Sptg'!$A$31</f>
        <v>0</v>
      </c>
      <c r="AW33">
        <f>'4.Sptg'!$C$32</f>
        <v>0</v>
      </c>
      <c r="AX33">
        <f t="shared" si="9"/>
        <v>23</v>
      </c>
      <c r="AY33">
        <f t="shared" si="36"/>
        <v>0</v>
      </c>
      <c r="BA33" s="66">
        <f t="shared" si="34"/>
        <v>0</v>
      </c>
      <c r="BB33" s="66" t="e">
        <f t="shared" si="35"/>
        <v>#N/A</v>
      </c>
      <c r="BC33">
        <f>'5.Sptg'!$B$32</f>
        <v>0</v>
      </c>
      <c r="BD33" s="67">
        <f>'5.Sptg'!$B$31</f>
        <v>0</v>
      </c>
      <c r="BE33">
        <f>'5.Sptg'!$C$32</f>
        <v>0</v>
      </c>
      <c r="BF33">
        <f t="shared" si="10"/>
        <v>24</v>
      </c>
      <c r="BG33">
        <f t="shared" si="37"/>
        <v>0</v>
      </c>
      <c r="BI33">
        <f>'6.Sptg'!$B$32</f>
        <v>0</v>
      </c>
      <c r="BJ33" s="67">
        <f>'6.Sptg'!$A$31</f>
        <v>0</v>
      </c>
      <c r="BK33">
        <f>'6.Sptg'!$C$32</f>
        <v>0</v>
      </c>
      <c r="BL33">
        <f t="shared" si="11"/>
        <v>25</v>
      </c>
      <c r="BM33">
        <f t="shared" si="38"/>
        <v>0</v>
      </c>
      <c r="BO33">
        <f>'7.Sptg'!$B$32</f>
        <v>0</v>
      </c>
      <c r="BP33" s="67">
        <f>'7.Sptg'!$A$31</f>
        <v>0</v>
      </c>
      <c r="BQ33">
        <f>'7.Sptg'!$C$32</f>
        <v>0</v>
      </c>
      <c r="BR33">
        <f t="shared" si="12"/>
        <v>23</v>
      </c>
      <c r="BS33">
        <f t="shared" si="39"/>
        <v>0</v>
      </c>
      <c r="BU33">
        <f>'8.Sptg'!$B$32</f>
        <v>0</v>
      </c>
      <c r="BV33" s="67">
        <f>'8.Sptg'!$A$31</f>
        <v>0</v>
      </c>
      <c r="BW33">
        <f>'8.Sptg'!$C$32</f>
        <v>0</v>
      </c>
      <c r="BX33">
        <f t="shared" si="13"/>
        <v>23</v>
      </c>
      <c r="BY33">
        <f t="shared" si="40"/>
        <v>0</v>
      </c>
      <c r="CA33">
        <f>'9.Sptg'!$B$31</f>
        <v>0</v>
      </c>
      <c r="CB33" s="67">
        <f>'9.Sptg'!$A$30</f>
        <v>0</v>
      </c>
      <c r="CC33">
        <f>'9.Sptg'!$C$31</f>
        <v>0</v>
      </c>
      <c r="CD33">
        <f t="shared" si="14"/>
        <v>1</v>
      </c>
      <c r="CE33">
        <f t="shared" si="41"/>
        <v>0</v>
      </c>
    </row>
    <row r="34" spans="1:83" ht="18" customHeight="1">
      <c r="A34" s="86" t="str">
        <f t="shared" si="0"/>
        <v>C. Lüers</v>
      </c>
      <c r="B34" s="86" t="str">
        <f t="shared" si="1"/>
        <v>KDO</v>
      </c>
      <c r="C34" s="87">
        <f t="shared" si="2"/>
        <v>5.0036</v>
      </c>
      <c r="D34" s="87">
        <f t="shared" si="15"/>
        <v>5</v>
      </c>
      <c r="E34" s="85">
        <f t="shared" si="16"/>
        <v>32</v>
      </c>
      <c r="G34" s="80" t="s">
        <v>108</v>
      </c>
      <c r="H34" s="80" t="s">
        <v>63</v>
      </c>
      <c r="I34" s="66">
        <f t="shared" si="3"/>
        <v>92.00319999999999</v>
      </c>
      <c r="J34" s="66">
        <v>0.0032</v>
      </c>
      <c r="K34" s="66">
        <f t="shared" si="17"/>
        <v>0</v>
      </c>
      <c r="L34" s="66" t="e">
        <f t="shared" si="4"/>
        <v>#N/A</v>
      </c>
      <c r="M34" s="66">
        <f t="shared" si="18"/>
        <v>17</v>
      </c>
      <c r="N34">
        <f t="shared" si="5"/>
        <v>17</v>
      </c>
      <c r="Q34" s="66">
        <f t="shared" si="19"/>
        <v>13</v>
      </c>
      <c r="R34" s="66">
        <f t="shared" si="20"/>
        <v>13</v>
      </c>
      <c r="S34" s="66">
        <f t="shared" si="21"/>
        <v>10</v>
      </c>
      <c r="T34" s="66">
        <f t="shared" si="22"/>
        <v>10</v>
      </c>
      <c r="U34" s="66">
        <f t="shared" si="23"/>
        <v>14</v>
      </c>
      <c r="V34" s="66">
        <f t="shared" si="24"/>
        <v>14</v>
      </c>
      <c r="W34" s="66">
        <f t="shared" si="25"/>
        <v>15</v>
      </c>
      <c r="X34" s="66">
        <f t="shared" si="26"/>
        <v>15</v>
      </c>
      <c r="Y34" s="66">
        <f t="shared" si="27"/>
        <v>13</v>
      </c>
      <c r="Z34" s="66">
        <f t="shared" si="28"/>
        <v>13</v>
      </c>
      <c r="AA34" s="66">
        <f t="shared" si="29"/>
        <v>10</v>
      </c>
      <c r="AB34" s="66">
        <f t="shared" si="6"/>
        <v>10</v>
      </c>
      <c r="AC34">
        <f>'1.Sptg'!$B$33</f>
        <v>0</v>
      </c>
      <c r="AD34" s="67">
        <f>AD33</f>
        <v>0</v>
      </c>
      <c r="AE34">
        <f>'1.Sptg'!$C$33</f>
        <v>0</v>
      </c>
      <c r="AF34">
        <f t="shared" si="30"/>
        <v>19</v>
      </c>
      <c r="AG34">
        <f t="shared" si="31"/>
        <v>0</v>
      </c>
      <c r="AI34">
        <f>'2.Sptg'!$B$33</f>
        <v>0</v>
      </c>
      <c r="AJ34" s="67">
        <f>AJ33</f>
        <v>0</v>
      </c>
      <c r="AK34">
        <f>'2.Sptg'!$C$33</f>
        <v>0</v>
      </c>
      <c r="AL34">
        <f t="shared" si="7"/>
        <v>19</v>
      </c>
      <c r="AM34">
        <f t="shared" si="32"/>
        <v>0</v>
      </c>
      <c r="AO34">
        <f>'3.Sptg'!$B$33</f>
        <v>0</v>
      </c>
      <c r="AP34" s="67">
        <f>AP33</f>
        <v>0</v>
      </c>
      <c r="AQ34">
        <f>'3.Sptg'!$C$33</f>
        <v>0</v>
      </c>
      <c r="AR34">
        <f t="shared" si="8"/>
        <v>23</v>
      </c>
      <c r="AS34">
        <f t="shared" si="33"/>
        <v>0</v>
      </c>
      <c r="AU34">
        <f>'4.Sptg'!$B$33</f>
        <v>0</v>
      </c>
      <c r="AV34" s="67">
        <f>AV33</f>
        <v>0</v>
      </c>
      <c r="AW34">
        <f>'4.Sptg'!$C$33</f>
        <v>0</v>
      </c>
      <c r="AX34">
        <f t="shared" si="9"/>
        <v>23</v>
      </c>
      <c r="AY34">
        <f t="shared" si="36"/>
        <v>0</v>
      </c>
      <c r="BA34" s="66">
        <f t="shared" si="34"/>
        <v>0</v>
      </c>
      <c r="BB34" s="66" t="e">
        <f t="shared" si="35"/>
        <v>#N/A</v>
      </c>
      <c r="BC34">
        <f>'5.Sptg'!$B$33</f>
        <v>0</v>
      </c>
      <c r="BD34" s="67">
        <f>BD33</f>
        <v>0</v>
      </c>
      <c r="BE34">
        <f>'5.Sptg'!$C$33</f>
        <v>0</v>
      </c>
      <c r="BF34">
        <f t="shared" si="10"/>
        <v>24</v>
      </c>
      <c r="BG34">
        <f t="shared" si="37"/>
        <v>0</v>
      </c>
      <c r="BI34">
        <f>'6.Sptg'!$B$33</f>
        <v>0</v>
      </c>
      <c r="BJ34" s="67">
        <f>BJ33</f>
        <v>0</v>
      </c>
      <c r="BK34">
        <f>'6.Sptg'!$C$33</f>
        <v>0</v>
      </c>
      <c r="BL34">
        <f t="shared" si="11"/>
        <v>25</v>
      </c>
      <c r="BM34">
        <f t="shared" si="38"/>
        <v>0</v>
      </c>
      <c r="BO34">
        <f>'7.Sptg'!$B$33</f>
        <v>0</v>
      </c>
      <c r="BP34" s="67">
        <f>BP33</f>
        <v>0</v>
      </c>
      <c r="BQ34">
        <f>'7.Sptg'!$C$33</f>
        <v>0</v>
      </c>
      <c r="BR34">
        <f t="shared" si="12"/>
        <v>23</v>
      </c>
      <c r="BS34">
        <f t="shared" si="39"/>
        <v>0</v>
      </c>
      <c r="BU34">
        <f>'8.Sptg'!$B$33</f>
        <v>0</v>
      </c>
      <c r="BV34" s="67">
        <f>BV33</f>
        <v>0</v>
      </c>
      <c r="BW34">
        <f>'8.Sptg'!$C$33</f>
        <v>0</v>
      </c>
      <c r="BX34">
        <f t="shared" si="13"/>
        <v>23</v>
      </c>
      <c r="BY34">
        <f t="shared" si="40"/>
        <v>0</v>
      </c>
      <c r="CA34">
        <f>'9.Sptg'!$B$32</f>
        <v>0</v>
      </c>
      <c r="CB34" s="67">
        <f>CB33</f>
        <v>0</v>
      </c>
      <c r="CC34">
        <f>'9.Sptg'!$C$32</f>
        <v>0</v>
      </c>
      <c r="CD34">
        <f t="shared" si="14"/>
        <v>1</v>
      </c>
      <c r="CE34">
        <f t="shared" si="41"/>
        <v>0</v>
      </c>
    </row>
    <row r="35" spans="1:83" ht="18" customHeight="1">
      <c r="A35" s="86" t="str">
        <f aca="true" t="shared" si="42" ref="A35:A70">IF(G35=0,"",INDEX(G$3:G$70,MATCH(C35,I$3:I$70,0)))</f>
        <v>H. Behrens</v>
      </c>
      <c r="B35" s="86" t="str">
        <f aca="true" t="shared" si="43" ref="B35:B66">IF(G35=0,"",INDEX(H$3:H$70,MATCH(C35,I$3:I$70,0)))</f>
        <v>KDO</v>
      </c>
      <c r="C35" s="87">
        <f aca="true" t="shared" si="44" ref="C35:C70">IF(G35=0,"",LARGE(I$3:I$70,ROW()-2))</f>
        <v>0.0017</v>
      </c>
      <c r="D35" s="87">
        <f t="shared" si="15"/>
        <v>0</v>
      </c>
      <c r="E35" s="85">
        <f t="shared" si="16"/>
        <v>33</v>
      </c>
      <c r="G35" s="80" t="s">
        <v>109</v>
      </c>
      <c r="H35" s="80" t="s">
        <v>66</v>
      </c>
      <c r="I35" s="66">
        <f t="shared" si="3"/>
        <v>8.0033</v>
      </c>
      <c r="J35" s="66">
        <v>0.0033</v>
      </c>
      <c r="K35" s="66">
        <f t="shared" si="17"/>
        <v>0</v>
      </c>
      <c r="L35" s="66" t="e">
        <f t="shared" si="4"/>
        <v>#N/A</v>
      </c>
      <c r="M35" s="66">
        <f t="shared" si="18"/>
        <v>8</v>
      </c>
      <c r="N35">
        <f t="shared" si="5"/>
        <v>8</v>
      </c>
      <c r="Q35" s="66">
        <f t="shared" si="19"/>
        <v>0</v>
      </c>
      <c r="R35" s="66" t="e">
        <f t="shared" si="20"/>
        <v>#N/A</v>
      </c>
      <c r="S35" s="66">
        <f t="shared" si="21"/>
        <v>0</v>
      </c>
      <c r="T35" s="66" t="e">
        <f t="shared" si="22"/>
        <v>#N/A</v>
      </c>
      <c r="U35" s="66">
        <f t="shared" si="23"/>
        <v>0</v>
      </c>
      <c r="V35" s="66" t="e">
        <f t="shared" si="24"/>
        <v>#N/A</v>
      </c>
      <c r="W35" s="66">
        <f t="shared" si="25"/>
        <v>0</v>
      </c>
      <c r="X35" s="66" t="e">
        <f t="shared" si="26"/>
        <v>#N/A</v>
      </c>
      <c r="Y35" s="66">
        <f t="shared" si="27"/>
        <v>0</v>
      </c>
      <c r="Z35" s="66" t="e">
        <f t="shared" si="28"/>
        <v>#N/A</v>
      </c>
      <c r="AA35" s="66">
        <f t="shared" si="29"/>
        <v>0</v>
      </c>
      <c r="AB35" s="66" t="e">
        <f t="shared" si="6"/>
        <v>#N/A</v>
      </c>
      <c r="AC35">
        <f>'1.Sptg'!$B$34</f>
        <v>0</v>
      </c>
      <c r="AD35" s="67">
        <f>AD34</f>
        <v>0</v>
      </c>
      <c r="AE35">
        <f>'1.Sptg'!$C$34</f>
        <v>0</v>
      </c>
      <c r="AF35">
        <f t="shared" si="30"/>
        <v>19</v>
      </c>
      <c r="AG35">
        <f t="shared" si="31"/>
        <v>0</v>
      </c>
      <c r="AI35">
        <f>'2.Sptg'!$B$34</f>
        <v>0</v>
      </c>
      <c r="AJ35" s="67">
        <f>AJ34</f>
        <v>0</v>
      </c>
      <c r="AK35">
        <f>'2.Sptg'!$C$34</f>
        <v>0</v>
      </c>
      <c r="AL35">
        <f t="shared" si="7"/>
        <v>19</v>
      </c>
      <c r="AM35">
        <f t="shared" si="32"/>
        <v>0</v>
      </c>
      <c r="AO35">
        <f>'3.Sptg'!$B$34</f>
        <v>0</v>
      </c>
      <c r="AP35" s="67">
        <f>AP34</f>
        <v>0</v>
      </c>
      <c r="AQ35">
        <f>'3.Sptg'!$C$34</f>
        <v>0</v>
      </c>
      <c r="AR35">
        <f t="shared" si="8"/>
        <v>23</v>
      </c>
      <c r="AS35">
        <f t="shared" si="33"/>
        <v>0</v>
      </c>
      <c r="AU35">
        <f>'4.Sptg'!$B$34</f>
        <v>0</v>
      </c>
      <c r="AV35" s="67">
        <f>AV34</f>
        <v>0</v>
      </c>
      <c r="AW35">
        <f>'4.Sptg'!$C$34</f>
        <v>0</v>
      </c>
      <c r="AX35">
        <f t="shared" si="9"/>
        <v>23</v>
      </c>
      <c r="AY35">
        <f t="shared" si="36"/>
        <v>0</v>
      </c>
      <c r="BA35" s="66">
        <f t="shared" si="34"/>
        <v>0</v>
      </c>
      <c r="BB35" s="66" t="e">
        <f t="shared" si="35"/>
        <v>#N/A</v>
      </c>
      <c r="BC35">
        <f>'5.Sptg'!$B$34</f>
        <v>0</v>
      </c>
      <c r="BD35" s="67">
        <f>BD34</f>
        <v>0</v>
      </c>
      <c r="BE35">
        <f>'5.Sptg'!$C$34</f>
        <v>0</v>
      </c>
      <c r="BF35">
        <f t="shared" si="10"/>
        <v>24</v>
      </c>
      <c r="BG35">
        <f t="shared" si="37"/>
        <v>0</v>
      </c>
      <c r="BI35">
        <f>'6.Sptg'!$B$34</f>
        <v>0</v>
      </c>
      <c r="BJ35" s="67">
        <f>BJ34</f>
        <v>0</v>
      </c>
      <c r="BK35">
        <f>'6.Sptg'!$C$34</f>
        <v>0</v>
      </c>
      <c r="BL35">
        <f t="shared" si="11"/>
        <v>25</v>
      </c>
      <c r="BM35">
        <f t="shared" si="38"/>
        <v>0</v>
      </c>
      <c r="BO35">
        <f>'7.Sptg'!$B$34</f>
        <v>0</v>
      </c>
      <c r="BP35" s="67">
        <f>BP34</f>
        <v>0</v>
      </c>
      <c r="BQ35">
        <f>'7.Sptg'!$C$34</f>
        <v>0</v>
      </c>
      <c r="BR35">
        <f t="shared" si="12"/>
        <v>23</v>
      </c>
      <c r="BS35">
        <f t="shared" si="39"/>
        <v>0</v>
      </c>
      <c r="BU35">
        <f>'8.Sptg'!$B$34</f>
        <v>0</v>
      </c>
      <c r="BV35" s="67">
        <f>BV34</f>
        <v>0</v>
      </c>
      <c r="BW35">
        <f>'8.Sptg'!$C$34</f>
        <v>0</v>
      </c>
      <c r="BX35">
        <f t="shared" si="13"/>
        <v>23</v>
      </c>
      <c r="BY35">
        <f t="shared" si="40"/>
        <v>0</v>
      </c>
      <c r="CA35">
        <f>'9.Sptg'!$B$33</f>
        <v>0</v>
      </c>
      <c r="CB35" s="67">
        <f>CB34</f>
        <v>0</v>
      </c>
      <c r="CC35">
        <f>'9.Sptg'!$C$33</f>
        <v>0</v>
      </c>
      <c r="CD35">
        <f t="shared" si="14"/>
        <v>1</v>
      </c>
      <c r="CE35">
        <f t="shared" si="41"/>
        <v>0</v>
      </c>
    </row>
    <row r="36" spans="1:83" ht="18" customHeight="1">
      <c r="A36" s="86" t="str">
        <f t="shared" si="42"/>
        <v>A. Krause</v>
      </c>
      <c r="B36" s="86" t="str">
        <f t="shared" si="43"/>
        <v>OLB</v>
      </c>
      <c r="C36" s="87">
        <f t="shared" si="44"/>
        <v>0.0012</v>
      </c>
      <c r="D36" s="87">
        <f t="shared" si="15"/>
        <v>0</v>
      </c>
      <c r="E36" s="85">
        <f t="shared" si="16"/>
        <v>33</v>
      </c>
      <c r="G36" s="80" t="s">
        <v>110</v>
      </c>
      <c r="H36" s="80" t="s">
        <v>62</v>
      </c>
      <c r="I36" s="66">
        <f t="shared" si="3"/>
        <v>106.0034</v>
      </c>
      <c r="J36" s="66">
        <v>0.0034</v>
      </c>
      <c r="K36" s="66">
        <f t="shared" si="17"/>
        <v>0</v>
      </c>
      <c r="L36" s="66" t="e">
        <f t="shared" si="4"/>
        <v>#N/A</v>
      </c>
      <c r="M36" s="66">
        <f t="shared" si="18"/>
        <v>13</v>
      </c>
      <c r="N36">
        <f t="shared" si="5"/>
        <v>13</v>
      </c>
      <c r="Q36" s="66">
        <f t="shared" si="19"/>
        <v>24</v>
      </c>
      <c r="R36" s="66">
        <f t="shared" si="20"/>
        <v>24</v>
      </c>
      <c r="S36" s="66">
        <f t="shared" si="21"/>
        <v>16</v>
      </c>
      <c r="T36" s="66">
        <f t="shared" si="22"/>
        <v>16</v>
      </c>
      <c r="U36" s="66">
        <f t="shared" si="23"/>
        <v>18</v>
      </c>
      <c r="V36" s="66">
        <f t="shared" si="24"/>
        <v>18</v>
      </c>
      <c r="W36" s="66">
        <f t="shared" si="25"/>
        <v>19</v>
      </c>
      <c r="X36" s="66">
        <f t="shared" si="26"/>
        <v>19</v>
      </c>
      <c r="Y36" s="66">
        <f t="shared" si="27"/>
        <v>0</v>
      </c>
      <c r="Z36" s="66" t="e">
        <f t="shared" si="28"/>
        <v>#N/A</v>
      </c>
      <c r="AA36" s="66">
        <f t="shared" si="29"/>
        <v>16</v>
      </c>
      <c r="AB36" s="66">
        <f t="shared" si="6"/>
        <v>16</v>
      </c>
      <c r="AC36">
        <f>'1.Sptg'!$B$35</f>
        <v>0</v>
      </c>
      <c r="AD36" s="67">
        <f>AD35</f>
        <v>0</v>
      </c>
      <c r="AE36">
        <f>'1.Sptg'!$C$35</f>
        <v>0</v>
      </c>
      <c r="AF36">
        <f t="shared" si="30"/>
        <v>19</v>
      </c>
      <c r="AG36">
        <f t="shared" si="31"/>
        <v>0</v>
      </c>
      <c r="AI36">
        <f>'2.Sptg'!$B$35</f>
        <v>0</v>
      </c>
      <c r="AJ36" s="67">
        <f>AJ35</f>
        <v>0</v>
      </c>
      <c r="AK36">
        <f>'2.Sptg'!$C$35</f>
        <v>0</v>
      </c>
      <c r="AL36">
        <f t="shared" si="7"/>
        <v>19</v>
      </c>
      <c r="AM36">
        <f t="shared" si="32"/>
        <v>0</v>
      </c>
      <c r="AO36">
        <f>'3.Sptg'!$B$35</f>
        <v>0</v>
      </c>
      <c r="AP36" s="67">
        <f>AP35</f>
        <v>0</v>
      </c>
      <c r="AQ36">
        <f>'3.Sptg'!$C$35</f>
        <v>0</v>
      </c>
      <c r="AR36">
        <f t="shared" si="8"/>
        <v>23</v>
      </c>
      <c r="AS36">
        <f t="shared" si="33"/>
        <v>0</v>
      </c>
      <c r="AU36">
        <f>'4.Sptg'!$B$35</f>
        <v>0</v>
      </c>
      <c r="AV36" s="67">
        <f>AV35</f>
        <v>0</v>
      </c>
      <c r="AW36">
        <f>'4.Sptg'!$C$35</f>
        <v>0</v>
      </c>
      <c r="AX36">
        <f t="shared" si="9"/>
        <v>23</v>
      </c>
      <c r="AY36">
        <f t="shared" si="36"/>
        <v>0</v>
      </c>
      <c r="BA36" s="66">
        <f t="shared" si="34"/>
        <v>0</v>
      </c>
      <c r="BB36" s="66" t="e">
        <f t="shared" si="35"/>
        <v>#N/A</v>
      </c>
      <c r="BC36">
        <f>'5.Sptg'!$B$35</f>
        <v>0</v>
      </c>
      <c r="BD36" s="67">
        <f>BD35</f>
        <v>0</v>
      </c>
      <c r="BE36">
        <f>'5.Sptg'!$C$35</f>
        <v>0</v>
      </c>
      <c r="BF36">
        <f t="shared" si="10"/>
        <v>24</v>
      </c>
      <c r="BG36">
        <f t="shared" si="37"/>
        <v>0</v>
      </c>
      <c r="BI36">
        <f>'6.Sptg'!$B$35</f>
        <v>0</v>
      </c>
      <c r="BJ36" s="67">
        <f>BJ35</f>
        <v>0</v>
      </c>
      <c r="BK36">
        <f>'6.Sptg'!$C$35</f>
        <v>0</v>
      </c>
      <c r="BL36">
        <f t="shared" si="11"/>
        <v>25</v>
      </c>
      <c r="BM36">
        <f t="shared" si="38"/>
        <v>0</v>
      </c>
      <c r="BO36">
        <f>'7.Sptg'!$B$35</f>
        <v>0</v>
      </c>
      <c r="BP36" s="67">
        <f>BP35</f>
        <v>0</v>
      </c>
      <c r="BQ36">
        <f>'7.Sptg'!$C$35</f>
        <v>0</v>
      </c>
      <c r="BR36">
        <f t="shared" si="12"/>
        <v>23</v>
      </c>
      <c r="BS36">
        <f t="shared" si="39"/>
        <v>0</v>
      </c>
      <c r="BU36">
        <f>'8.Sptg'!$B$35</f>
        <v>0</v>
      </c>
      <c r="BV36" s="67">
        <f>BV35</f>
        <v>0</v>
      </c>
      <c r="BW36">
        <f>'8.Sptg'!$C$35</f>
        <v>0</v>
      </c>
      <c r="BX36">
        <f t="shared" si="13"/>
        <v>23</v>
      </c>
      <c r="BY36">
        <f t="shared" si="40"/>
        <v>0</v>
      </c>
      <c r="CA36">
        <f>'9.Sptg'!$B$34</f>
        <v>0</v>
      </c>
      <c r="CB36" s="67">
        <f>CB35</f>
        <v>0</v>
      </c>
      <c r="CC36">
        <f>'9.Sptg'!$C$34</f>
        <v>0</v>
      </c>
      <c r="CD36">
        <f t="shared" si="14"/>
        <v>1</v>
      </c>
      <c r="CE36">
        <f t="shared" si="41"/>
        <v>0</v>
      </c>
    </row>
    <row r="37" spans="1:83" ht="18" customHeight="1">
      <c r="A37" s="86" t="str">
        <f t="shared" si="42"/>
        <v>H. Hehemeyer</v>
      </c>
      <c r="B37" s="86" t="str">
        <f t="shared" si="43"/>
        <v>Tele / Post 2</v>
      </c>
      <c r="C37" s="87">
        <f t="shared" si="44"/>
        <v>0.001</v>
      </c>
      <c r="D37" s="87">
        <f t="shared" si="15"/>
        <v>0</v>
      </c>
      <c r="E37" s="85">
        <f t="shared" si="16"/>
        <v>33</v>
      </c>
      <c r="G37" s="80" t="s">
        <v>111</v>
      </c>
      <c r="H37" s="80" t="s">
        <v>64</v>
      </c>
      <c r="I37" s="66">
        <f t="shared" si="3"/>
        <v>11.003499999999999</v>
      </c>
      <c r="J37" s="66">
        <v>0.0035</v>
      </c>
      <c r="K37" s="66">
        <f t="shared" si="17"/>
        <v>0</v>
      </c>
      <c r="L37" s="66" t="e">
        <f aca="true" t="shared" si="45" ref="L37:L70">IF(G37="","",INDEX(AG$3:AG$42,MATCH(G37,AC$3:AC$42,0)))</f>
        <v>#N/A</v>
      </c>
      <c r="M37" s="66">
        <f t="shared" si="18"/>
        <v>0</v>
      </c>
      <c r="N37" t="e">
        <f t="shared" si="5"/>
        <v>#N/A</v>
      </c>
      <c r="Q37" s="66">
        <f t="shared" si="19"/>
        <v>4</v>
      </c>
      <c r="R37" s="66">
        <f t="shared" si="20"/>
        <v>4</v>
      </c>
      <c r="S37" s="66">
        <f t="shared" si="21"/>
        <v>4</v>
      </c>
      <c r="T37" s="66">
        <f t="shared" si="22"/>
        <v>4</v>
      </c>
      <c r="U37" s="66">
        <f t="shared" si="23"/>
        <v>3</v>
      </c>
      <c r="V37" s="66">
        <f t="shared" si="24"/>
        <v>3</v>
      </c>
      <c r="W37" s="66">
        <f t="shared" si="25"/>
        <v>0</v>
      </c>
      <c r="X37" s="66" t="e">
        <f t="shared" si="26"/>
        <v>#N/A</v>
      </c>
      <c r="Y37" s="66">
        <f t="shared" si="27"/>
        <v>0</v>
      </c>
      <c r="Z37" s="66" t="e">
        <f t="shared" si="28"/>
        <v>#N/A</v>
      </c>
      <c r="AA37" s="66">
        <f t="shared" si="29"/>
        <v>0</v>
      </c>
      <c r="AB37" s="66" t="e">
        <f t="shared" si="6"/>
        <v>#N/A</v>
      </c>
      <c r="AC37">
        <f>'1.Sptg'!$B$36</f>
        <v>0</v>
      </c>
      <c r="AD37" s="67">
        <f>AD36</f>
        <v>0</v>
      </c>
      <c r="AE37">
        <f>'1.Sptg'!$C$36</f>
        <v>0</v>
      </c>
      <c r="AF37">
        <f t="shared" si="30"/>
        <v>19</v>
      </c>
      <c r="AG37">
        <f t="shared" si="31"/>
        <v>0</v>
      </c>
      <c r="AI37">
        <f>'2.Sptg'!$B$36</f>
        <v>0</v>
      </c>
      <c r="AJ37" s="67">
        <f>AJ36</f>
        <v>0</v>
      </c>
      <c r="AK37">
        <f>'2.Sptg'!$C$36</f>
        <v>0</v>
      </c>
      <c r="AL37">
        <f t="shared" si="7"/>
        <v>19</v>
      </c>
      <c r="AM37">
        <f t="shared" si="32"/>
        <v>0</v>
      </c>
      <c r="AO37">
        <f>'3.Sptg'!$B$36</f>
        <v>0</v>
      </c>
      <c r="AP37" s="67">
        <f>AP36</f>
        <v>0</v>
      </c>
      <c r="AQ37">
        <f>'3.Sptg'!$C$36</f>
        <v>0</v>
      </c>
      <c r="AR37">
        <f t="shared" si="8"/>
        <v>23</v>
      </c>
      <c r="AS37">
        <f t="shared" si="33"/>
        <v>0</v>
      </c>
      <c r="AU37">
        <f>'4.Sptg'!$B$36</f>
        <v>0</v>
      </c>
      <c r="AV37" s="67">
        <f>AV36</f>
        <v>0</v>
      </c>
      <c r="AW37">
        <f>'4.Sptg'!$C$36</f>
        <v>0</v>
      </c>
      <c r="AX37">
        <f t="shared" si="9"/>
        <v>23</v>
      </c>
      <c r="AY37">
        <f t="shared" si="36"/>
        <v>0</v>
      </c>
      <c r="BA37" s="66">
        <f t="shared" si="34"/>
        <v>0</v>
      </c>
      <c r="BB37" s="66" t="e">
        <f t="shared" si="35"/>
        <v>#N/A</v>
      </c>
      <c r="BC37">
        <f>'5.Sptg'!$B$36</f>
        <v>0</v>
      </c>
      <c r="BD37" s="67">
        <f>BD36</f>
        <v>0</v>
      </c>
      <c r="BE37">
        <f>'5.Sptg'!$C$36</f>
        <v>0</v>
      </c>
      <c r="BF37">
        <f t="shared" si="10"/>
        <v>24</v>
      </c>
      <c r="BG37">
        <f t="shared" si="37"/>
        <v>0</v>
      </c>
      <c r="BI37">
        <f>'6.Sptg'!$B$36</f>
        <v>0</v>
      </c>
      <c r="BJ37" s="67">
        <f>BJ36</f>
        <v>0</v>
      </c>
      <c r="BK37">
        <f>'6.Sptg'!$C$36</f>
        <v>0</v>
      </c>
      <c r="BL37">
        <f t="shared" si="11"/>
        <v>25</v>
      </c>
      <c r="BM37">
        <f t="shared" si="38"/>
        <v>0</v>
      </c>
      <c r="BO37">
        <f>'7.Sptg'!$B$36</f>
        <v>0</v>
      </c>
      <c r="BP37" s="67">
        <f>BP36</f>
        <v>0</v>
      </c>
      <c r="BQ37">
        <f>'7.Sptg'!$C$36</f>
        <v>0</v>
      </c>
      <c r="BR37">
        <f t="shared" si="12"/>
        <v>23</v>
      </c>
      <c r="BS37">
        <f t="shared" si="39"/>
        <v>0</v>
      </c>
      <c r="BU37">
        <f>'8.Sptg'!$B$36</f>
        <v>0</v>
      </c>
      <c r="BV37" s="67">
        <f>BV36</f>
        <v>0</v>
      </c>
      <c r="BW37">
        <f>'8.Sptg'!$C$36</f>
        <v>0</v>
      </c>
      <c r="BX37">
        <f t="shared" si="13"/>
        <v>23</v>
      </c>
      <c r="BY37">
        <f t="shared" si="40"/>
        <v>0</v>
      </c>
      <c r="CA37">
        <f>'9.Sptg'!$B$35</f>
        <v>0</v>
      </c>
      <c r="CB37" s="67">
        <f>CB36</f>
        <v>0</v>
      </c>
      <c r="CC37">
        <f>'9.Sptg'!$C$35</f>
        <v>0</v>
      </c>
      <c r="CD37">
        <f t="shared" si="14"/>
        <v>1</v>
      </c>
      <c r="CE37">
        <f t="shared" si="41"/>
        <v>0</v>
      </c>
    </row>
    <row r="38" spans="1:83" ht="18" customHeight="1">
      <c r="A38" s="86" t="str">
        <f t="shared" si="42"/>
        <v>P. Schelper</v>
      </c>
      <c r="B38" s="86" t="str">
        <f t="shared" si="43"/>
        <v>Tele / Post 2</v>
      </c>
      <c r="C38" s="87">
        <f t="shared" si="44"/>
        <v>0.0009</v>
      </c>
      <c r="D38" s="87">
        <f t="shared" si="15"/>
        <v>0</v>
      </c>
      <c r="E38" s="85">
        <f t="shared" si="16"/>
        <v>33</v>
      </c>
      <c r="G38" s="80" t="s">
        <v>112</v>
      </c>
      <c r="H38" s="80" t="s">
        <v>64</v>
      </c>
      <c r="I38" s="66">
        <f t="shared" si="3"/>
        <v>5.0036</v>
      </c>
      <c r="J38" s="66">
        <v>0.0036</v>
      </c>
      <c r="K38" s="66">
        <f t="shared" si="17"/>
        <v>0</v>
      </c>
      <c r="L38" s="66" t="e">
        <f t="shared" si="45"/>
        <v>#N/A</v>
      </c>
      <c r="M38" s="66">
        <f t="shared" si="18"/>
        <v>0</v>
      </c>
      <c r="N38" t="e">
        <f t="shared" si="5"/>
        <v>#N/A</v>
      </c>
      <c r="Q38" s="66">
        <f t="shared" si="19"/>
        <v>5</v>
      </c>
      <c r="R38" s="66">
        <f t="shared" si="20"/>
        <v>5</v>
      </c>
      <c r="S38" s="66">
        <f t="shared" si="21"/>
        <v>0</v>
      </c>
      <c r="T38" s="66" t="e">
        <f t="shared" si="22"/>
        <v>#N/A</v>
      </c>
      <c r="U38" s="66">
        <f t="shared" si="23"/>
        <v>0</v>
      </c>
      <c r="V38" s="66" t="e">
        <f t="shared" si="24"/>
        <v>#N/A</v>
      </c>
      <c r="W38" s="66">
        <f t="shared" si="25"/>
        <v>0</v>
      </c>
      <c r="X38" s="66" t="e">
        <f t="shared" si="26"/>
        <v>#N/A</v>
      </c>
      <c r="Y38" s="66">
        <f t="shared" si="27"/>
        <v>0</v>
      </c>
      <c r="Z38" s="66" t="e">
        <f t="shared" si="28"/>
        <v>#N/A</v>
      </c>
      <c r="AA38" s="66">
        <f t="shared" si="29"/>
        <v>0</v>
      </c>
      <c r="AB38" s="66" t="e">
        <f t="shared" si="6"/>
        <v>#N/A</v>
      </c>
      <c r="AC38">
        <f>'1.Sptg'!$H$32</f>
        <v>0</v>
      </c>
      <c r="AD38" s="67">
        <f>'1.Sptg'!$G$31</f>
        <v>0</v>
      </c>
      <c r="AE38">
        <f>'1.Sptg'!$I$32</f>
        <v>0</v>
      </c>
      <c r="AF38">
        <f t="shared" si="30"/>
        <v>19</v>
      </c>
      <c r="AG38">
        <f t="shared" si="31"/>
        <v>0</v>
      </c>
      <c r="AI38">
        <f>'2.Sptg'!$H$32</f>
        <v>0</v>
      </c>
      <c r="AJ38" s="67">
        <f>'2.Sptg'!$G$31</f>
        <v>0</v>
      </c>
      <c r="AK38">
        <f>'2.Sptg'!$I$32</f>
        <v>0</v>
      </c>
      <c r="AL38">
        <f t="shared" si="7"/>
        <v>19</v>
      </c>
      <c r="AM38">
        <f t="shared" si="32"/>
        <v>0</v>
      </c>
      <c r="AO38">
        <f>'3.Sptg'!$H$32</f>
        <v>0</v>
      </c>
      <c r="AP38" s="67">
        <f>'3.Sptg'!$G$31</f>
        <v>0</v>
      </c>
      <c r="AQ38">
        <f>'3.Sptg'!$I$32</f>
        <v>0</v>
      </c>
      <c r="AR38">
        <f t="shared" si="8"/>
        <v>23</v>
      </c>
      <c r="AS38">
        <f t="shared" si="33"/>
        <v>0</v>
      </c>
      <c r="AU38">
        <f>'4.Sptg'!$H$32</f>
        <v>0</v>
      </c>
      <c r="AV38" s="67">
        <f>'4.Sptg'!$G$31</f>
        <v>0</v>
      </c>
      <c r="AW38">
        <f>'4.Sptg'!$I$32</f>
        <v>0</v>
      </c>
      <c r="AX38">
        <f t="shared" si="9"/>
        <v>23</v>
      </c>
      <c r="AY38">
        <f t="shared" si="36"/>
        <v>0</v>
      </c>
      <c r="BA38" s="66">
        <f t="shared" si="34"/>
        <v>0</v>
      </c>
      <c r="BB38" s="66" t="e">
        <f t="shared" si="35"/>
        <v>#N/A</v>
      </c>
      <c r="BC38">
        <f>'5.Sptg'!$H$32</f>
        <v>0</v>
      </c>
      <c r="BD38" s="67">
        <f>'5.Sptg'!$G$31</f>
        <v>0</v>
      </c>
      <c r="BE38">
        <f>'5.Sptg'!$I$32</f>
        <v>0</v>
      </c>
      <c r="BF38">
        <f t="shared" si="10"/>
        <v>24</v>
      </c>
      <c r="BG38">
        <f t="shared" si="37"/>
        <v>0</v>
      </c>
      <c r="BI38">
        <f>'6.Sptg'!$H$32</f>
        <v>0</v>
      </c>
      <c r="BJ38" s="67">
        <f>'6.Sptg'!$G$31</f>
        <v>0</v>
      </c>
      <c r="BK38">
        <f>'6.Sptg'!$I$32</f>
        <v>0</v>
      </c>
      <c r="BL38">
        <f t="shared" si="11"/>
        <v>25</v>
      </c>
      <c r="BM38">
        <f t="shared" si="38"/>
        <v>0</v>
      </c>
      <c r="BO38">
        <f>'7.Sptg'!$H$32</f>
        <v>0</v>
      </c>
      <c r="BP38" s="67">
        <f>'7.Sptg'!$G$31</f>
        <v>0</v>
      </c>
      <c r="BQ38">
        <f>'7.Sptg'!$I$32</f>
        <v>0</v>
      </c>
      <c r="BR38">
        <f t="shared" si="12"/>
        <v>23</v>
      </c>
      <c r="BS38">
        <f t="shared" si="39"/>
        <v>0</v>
      </c>
      <c r="BU38">
        <f>'8.Sptg'!$H$32</f>
        <v>0</v>
      </c>
      <c r="BV38" s="67">
        <f>'8.Sptg'!$G$31</f>
        <v>0</v>
      </c>
      <c r="BW38">
        <f>'8.Sptg'!$I$32</f>
        <v>0</v>
      </c>
      <c r="BX38">
        <f t="shared" si="13"/>
        <v>23</v>
      </c>
      <c r="BY38">
        <f t="shared" si="40"/>
        <v>0</v>
      </c>
      <c r="CA38">
        <f>'9.Sptg'!$H$31</f>
        <v>0</v>
      </c>
      <c r="CB38" s="67">
        <f>'9.Sptg'!$G$30</f>
        <v>0</v>
      </c>
      <c r="CC38">
        <f>'9.Sptg'!$I$31</f>
        <v>0</v>
      </c>
      <c r="CD38">
        <f t="shared" si="14"/>
        <v>1</v>
      </c>
      <c r="CE38">
        <f t="shared" si="41"/>
        <v>0</v>
      </c>
    </row>
    <row r="39" spans="1:83" ht="18" customHeight="1">
      <c r="A39" s="86">
        <f t="shared" si="42"/>
      </c>
      <c r="B39" s="86">
        <f t="shared" si="43"/>
      </c>
      <c r="C39" s="87">
        <f t="shared" si="44"/>
      </c>
      <c r="D39" s="87">
        <f t="shared" si="15"/>
      </c>
      <c r="E39" s="85">
        <f t="shared" si="16"/>
      </c>
      <c r="G39" s="80"/>
      <c r="H39" s="80"/>
      <c r="I39" s="66">
        <f t="shared" si="3"/>
      </c>
      <c r="J39" s="66">
        <v>0.0037</v>
      </c>
      <c r="K39" s="66">
        <f t="shared" si="17"/>
      </c>
      <c r="L39" s="66">
        <f t="shared" si="45"/>
      </c>
      <c r="M39" s="66">
        <f t="shared" si="18"/>
      </c>
      <c r="N39">
        <f t="shared" si="5"/>
      </c>
      <c r="Q39" s="66">
        <f t="shared" si="19"/>
      </c>
      <c r="R39" s="66">
        <f t="shared" si="20"/>
      </c>
      <c r="S39" s="66">
        <f t="shared" si="21"/>
      </c>
      <c r="T39" s="66">
        <f t="shared" si="22"/>
      </c>
      <c r="U39" s="66">
        <f t="shared" si="23"/>
      </c>
      <c r="V39" s="66">
        <f t="shared" si="24"/>
      </c>
      <c r="W39" s="66">
        <f t="shared" si="25"/>
      </c>
      <c r="X39" s="66">
        <f t="shared" si="26"/>
      </c>
      <c r="Y39" s="66">
        <f t="shared" si="27"/>
      </c>
      <c r="Z39" s="66">
        <f t="shared" si="28"/>
      </c>
      <c r="AA39" s="66">
        <f t="shared" si="29"/>
      </c>
      <c r="AB39" s="66">
        <f t="shared" si="6"/>
      </c>
      <c r="AC39">
        <f>'1.Sptg'!$H$33</f>
        <v>0</v>
      </c>
      <c r="AD39" s="67">
        <f>AD38</f>
        <v>0</v>
      </c>
      <c r="AE39">
        <f>'1.Sptg'!$I$33</f>
        <v>0</v>
      </c>
      <c r="AF39">
        <f t="shared" si="30"/>
        <v>19</v>
      </c>
      <c r="AG39">
        <f t="shared" si="31"/>
        <v>0</v>
      </c>
      <c r="AI39">
        <f>'2.Sptg'!$H$33</f>
        <v>0</v>
      </c>
      <c r="AJ39" s="67">
        <f>AJ38</f>
        <v>0</v>
      </c>
      <c r="AK39">
        <f>'2.Sptg'!$I$33</f>
        <v>0</v>
      </c>
      <c r="AL39">
        <f t="shared" si="7"/>
        <v>19</v>
      </c>
      <c r="AM39">
        <f t="shared" si="32"/>
        <v>0</v>
      </c>
      <c r="AO39">
        <f>'3.Sptg'!$H$33</f>
        <v>0</v>
      </c>
      <c r="AP39" s="67">
        <f>AP38</f>
        <v>0</v>
      </c>
      <c r="AQ39">
        <f>'3.Sptg'!$I$33</f>
        <v>0</v>
      </c>
      <c r="AR39">
        <f t="shared" si="8"/>
        <v>23</v>
      </c>
      <c r="AS39">
        <f t="shared" si="33"/>
        <v>0</v>
      </c>
      <c r="AU39">
        <f>'4.Sptg'!$H$33</f>
        <v>0</v>
      </c>
      <c r="AV39" s="67">
        <f>AV38</f>
        <v>0</v>
      </c>
      <c r="AW39">
        <f>'4.Sptg'!$I$33</f>
        <v>0</v>
      </c>
      <c r="AX39">
        <f t="shared" si="9"/>
        <v>23</v>
      </c>
      <c r="AY39">
        <f t="shared" si="36"/>
        <v>0</v>
      </c>
      <c r="BA39" s="66">
        <f t="shared" si="34"/>
      </c>
      <c r="BB39" s="66">
        <f t="shared" si="35"/>
      </c>
      <c r="BC39">
        <f>'5.Sptg'!$H$33</f>
        <v>0</v>
      </c>
      <c r="BD39" s="67">
        <f>BD38</f>
        <v>0</v>
      </c>
      <c r="BE39">
        <f>'5.Sptg'!$I$33</f>
        <v>0</v>
      </c>
      <c r="BF39">
        <f t="shared" si="10"/>
        <v>24</v>
      </c>
      <c r="BG39">
        <f t="shared" si="37"/>
        <v>0</v>
      </c>
      <c r="BI39">
        <f>'6.Sptg'!$H$33</f>
        <v>0</v>
      </c>
      <c r="BJ39" s="67">
        <f>BJ38</f>
        <v>0</v>
      </c>
      <c r="BK39">
        <f>'6.Sptg'!$I$33</f>
        <v>0</v>
      </c>
      <c r="BL39">
        <f t="shared" si="11"/>
        <v>25</v>
      </c>
      <c r="BM39">
        <f t="shared" si="38"/>
        <v>0</v>
      </c>
      <c r="BO39">
        <f>'7.Sptg'!$H$33</f>
        <v>0</v>
      </c>
      <c r="BP39" s="67">
        <f>BP38</f>
        <v>0</v>
      </c>
      <c r="BQ39">
        <f>'7.Sptg'!$I$33</f>
        <v>0</v>
      </c>
      <c r="BR39">
        <f t="shared" si="12"/>
        <v>23</v>
      </c>
      <c r="BS39">
        <f t="shared" si="39"/>
        <v>0</v>
      </c>
      <c r="BU39">
        <f>'8.Sptg'!$H$33</f>
        <v>0</v>
      </c>
      <c r="BV39" s="67">
        <f>BV38</f>
        <v>0</v>
      </c>
      <c r="BW39">
        <f>'8.Sptg'!$I$33</f>
        <v>0</v>
      </c>
      <c r="BX39">
        <f t="shared" si="13"/>
        <v>23</v>
      </c>
      <c r="BY39">
        <f t="shared" si="40"/>
        <v>0</v>
      </c>
      <c r="CA39">
        <f>'9.Sptg'!$H$32</f>
        <v>0</v>
      </c>
      <c r="CB39" s="67">
        <f>CB38</f>
        <v>0</v>
      </c>
      <c r="CC39">
        <f>'9.Sptg'!$I$32</f>
        <v>0</v>
      </c>
      <c r="CD39">
        <f t="shared" si="14"/>
        <v>1</v>
      </c>
      <c r="CE39">
        <f t="shared" si="41"/>
        <v>0</v>
      </c>
    </row>
    <row r="40" spans="1:83" ht="18" customHeight="1">
      <c r="A40" s="86">
        <f t="shared" si="42"/>
      </c>
      <c r="B40" s="86">
        <f t="shared" si="43"/>
      </c>
      <c r="C40" s="87">
        <f t="shared" si="44"/>
      </c>
      <c r="D40" s="87">
        <f t="shared" si="15"/>
      </c>
      <c r="E40" s="85">
        <f t="shared" si="16"/>
      </c>
      <c r="G40" s="80"/>
      <c r="H40" s="80"/>
      <c r="I40" s="66">
        <f t="shared" si="3"/>
      </c>
      <c r="J40" s="66">
        <v>0.0038</v>
      </c>
      <c r="K40" s="66">
        <f t="shared" si="17"/>
      </c>
      <c r="L40" s="66">
        <f t="shared" si="45"/>
      </c>
      <c r="M40" s="66">
        <f t="shared" si="18"/>
      </c>
      <c r="N40">
        <f t="shared" si="5"/>
      </c>
      <c r="Q40" s="66">
        <f t="shared" si="19"/>
      </c>
      <c r="R40" s="66">
        <f t="shared" si="20"/>
      </c>
      <c r="S40" s="66">
        <f t="shared" si="21"/>
      </c>
      <c r="T40" s="66">
        <f t="shared" si="22"/>
      </c>
      <c r="U40" s="66">
        <f t="shared" si="23"/>
      </c>
      <c r="V40" s="66">
        <f t="shared" si="24"/>
      </c>
      <c r="W40" s="66">
        <f t="shared" si="25"/>
      </c>
      <c r="X40" s="66">
        <f t="shared" si="26"/>
      </c>
      <c r="Y40" s="66">
        <f t="shared" si="27"/>
      </c>
      <c r="Z40" s="66">
        <f t="shared" si="28"/>
      </c>
      <c r="AA40" s="66">
        <f t="shared" si="29"/>
      </c>
      <c r="AB40" s="66">
        <f t="shared" si="6"/>
      </c>
      <c r="AC40">
        <f>'1.Sptg'!$H$34</f>
        <v>0</v>
      </c>
      <c r="AD40" s="67">
        <f>AD39</f>
        <v>0</v>
      </c>
      <c r="AE40">
        <f>'1.Sptg'!$I$34</f>
        <v>0</v>
      </c>
      <c r="AF40">
        <f t="shared" si="30"/>
        <v>19</v>
      </c>
      <c r="AG40">
        <f t="shared" si="31"/>
        <v>0</v>
      </c>
      <c r="AI40">
        <f>'2.Sptg'!$H$34</f>
        <v>0</v>
      </c>
      <c r="AJ40" s="67">
        <f>AJ39</f>
        <v>0</v>
      </c>
      <c r="AK40">
        <f>'2.Sptg'!$I$34</f>
        <v>0</v>
      </c>
      <c r="AL40">
        <f t="shared" si="7"/>
        <v>19</v>
      </c>
      <c r="AM40">
        <f t="shared" si="32"/>
        <v>0</v>
      </c>
      <c r="AO40">
        <f>'3.Sptg'!$H$34</f>
        <v>0</v>
      </c>
      <c r="AP40" s="67">
        <f>AP39</f>
        <v>0</v>
      </c>
      <c r="AQ40">
        <f>'3.Sptg'!$I$34</f>
        <v>0</v>
      </c>
      <c r="AR40">
        <f t="shared" si="8"/>
        <v>23</v>
      </c>
      <c r="AS40">
        <f t="shared" si="33"/>
        <v>0</v>
      </c>
      <c r="AU40">
        <f>'4.Sptg'!$H$34</f>
        <v>0</v>
      </c>
      <c r="AV40" s="67">
        <f>AV39</f>
        <v>0</v>
      </c>
      <c r="AW40">
        <f>'4.Sptg'!$I$34</f>
        <v>0</v>
      </c>
      <c r="AX40">
        <f t="shared" si="9"/>
        <v>23</v>
      </c>
      <c r="AY40">
        <f t="shared" si="36"/>
        <v>0</v>
      </c>
      <c r="BA40" s="66">
        <f t="shared" si="34"/>
      </c>
      <c r="BB40" s="66">
        <f t="shared" si="35"/>
      </c>
      <c r="BC40">
        <f>'5.Sptg'!$H$34</f>
        <v>0</v>
      </c>
      <c r="BD40" s="67">
        <f>BD39</f>
        <v>0</v>
      </c>
      <c r="BE40">
        <f>'5.Sptg'!$I$34</f>
        <v>0</v>
      </c>
      <c r="BF40">
        <f t="shared" si="10"/>
        <v>24</v>
      </c>
      <c r="BG40">
        <f t="shared" si="37"/>
        <v>0</v>
      </c>
      <c r="BI40">
        <f>'6.Sptg'!$H$34</f>
        <v>0</v>
      </c>
      <c r="BJ40" s="67">
        <f>BJ39</f>
        <v>0</v>
      </c>
      <c r="BK40">
        <f>'6.Sptg'!$I$34</f>
        <v>0</v>
      </c>
      <c r="BL40">
        <f t="shared" si="11"/>
        <v>25</v>
      </c>
      <c r="BM40">
        <f t="shared" si="38"/>
        <v>0</v>
      </c>
      <c r="BO40">
        <f>'7.Sptg'!$H$34</f>
        <v>0</v>
      </c>
      <c r="BP40" s="67">
        <f>BP39</f>
        <v>0</v>
      </c>
      <c r="BQ40">
        <f>'7.Sptg'!$I$34</f>
        <v>0</v>
      </c>
      <c r="BR40">
        <f t="shared" si="12"/>
        <v>23</v>
      </c>
      <c r="BS40">
        <f t="shared" si="39"/>
        <v>0</v>
      </c>
      <c r="BU40">
        <f>'8.Sptg'!$H$34</f>
        <v>0</v>
      </c>
      <c r="BV40" s="67">
        <f>BV39</f>
        <v>0</v>
      </c>
      <c r="BW40">
        <f>'8.Sptg'!$I$34</f>
        <v>0</v>
      </c>
      <c r="BX40">
        <f t="shared" si="13"/>
        <v>23</v>
      </c>
      <c r="BY40">
        <f t="shared" si="40"/>
        <v>0</v>
      </c>
      <c r="CA40">
        <f>'9.Sptg'!$H$33</f>
        <v>0</v>
      </c>
      <c r="CB40" s="67">
        <f>CB39</f>
        <v>0</v>
      </c>
      <c r="CC40">
        <f>'9.Sptg'!$I$33</f>
        <v>0</v>
      </c>
      <c r="CD40">
        <f t="shared" si="14"/>
        <v>1</v>
      </c>
      <c r="CE40">
        <f t="shared" si="41"/>
        <v>0</v>
      </c>
    </row>
    <row r="41" spans="1:83" ht="18" customHeight="1">
      <c r="A41" s="86">
        <f t="shared" si="42"/>
      </c>
      <c r="B41" s="86">
        <f t="shared" si="43"/>
      </c>
      <c r="C41" s="87">
        <f t="shared" si="44"/>
      </c>
      <c r="D41" s="87">
        <f t="shared" si="15"/>
      </c>
      <c r="E41" s="85">
        <f t="shared" si="16"/>
      </c>
      <c r="G41" s="80"/>
      <c r="H41" s="80"/>
      <c r="I41" s="66">
        <f t="shared" si="3"/>
      </c>
      <c r="J41" s="66">
        <v>0.0039</v>
      </c>
      <c r="K41" s="66">
        <f t="shared" si="17"/>
      </c>
      <c r="L41" s="66">
        <f t="shared" si="45"/>
      </c>
      <c r="M41" s="66">
        <f t="shared" si="18"/>
      </c>
      <c r="N41">
        <f t="shared" si="5"/>
      </c>
      <c r="Q41" s="66">
        <f t="shared" si="19"/>
      </c>
      <c r="R41" s="66">
        <f t="shared" si="20"/>
      </c>
      <c r="S41" s="66">
        <f t="shared" si="21"/>
      </c>
      <c r="T41" s="66">
        <f t="shared" si="22"/>
      </c>
      <c r="U41" s="66">
        <f t="shared" si="23"/>
      </c>
      <c r="V41" s="66">
        <f t="shared" si="24"/>
      </c>
      <c r="W41" s="66">
        <f t="shared" si="25"/>
      </c>
      <c r="X41" s="66">
        <f t="shared" si="26"/>
      </c>
      <c r="Y41" s="66">
        <f t="shared" si="27"/>
      </c>
      <c r="Z41" s="66">
        <f t="shared" si="28"/>
      </c>
      <c r="AA41" s="66">
        <f t="shared" si="29"/>
      </c>
      <c r="AB41" s="66">
        <f t="shared" si="6"/>
      </c>
      <c r="AC41">
        <f>'1.Sptg'!$H$35</f>
        <v>0</v>
      </c>
      <c r="AD41" s="67">
        <f>AD40</f>
        <v>0</v>
      </c>
      <c r="AE41">
        <f>'1.Sptg'!$I$35</f>
        <v>0</v>
      </c>
      <c r="AF41">
        <f t="shared" si="30"/>
        <v>19</v>
      </c>
      <c r="AG41">
        <f t="shared" si="31"/>
        <v>0</v>
      </c>
      <c r="AI41">
        <f>'2.Sptg'!$H$35</f>
        <v>0</v>
      </c>
      <c r="AJ41" s="67">
        <f>AJ40</f>
        <v>0</v>
      </c>
      <c r="AK41">
        <f>'2.Sptg'!$I$35</f>
        <v>0</v>
      </c>
      <c r="AL41">
        <f t="shared" si="7"/>
        <v>19</v>
      </c>
      <c r="AM41">
        <f t="shared" si="32"/>
        <v>0</v>
      </c>
      <c r="AO41">
        <f>'3.Sptg'!$H$35</f>
        <v>0</v>
      </c>
      <c r="AP41" s="67">
        <f>AP40</f>
        <v>0</v>
      </c>
      <c r="AQ41">
        <f>'3.Sptg'!$I$35</f>
        <v>0</v>
      </c>
      <c r="AR41">
        <f t="shared" si="8"/>
        <v>23</v>
      </c>
      <c r="AS41">
        <f t="shared" si="33"/>
        <v>0</v>
      </c>
      <c r="AU41">
        <f>'4.Sptg'!$H$35</f>
        <v>0</v>
      </c>
      <c r="AV41" s="67">
        <f>AV40</f>
        <v>0</v>
      </c>
      <c r="AW41">
        <f>'4.Sptg'!$I$35</f>
        <v>0</v>
      </c>
      <c r="AX41">
        <f t="shared" si="9"/>
        <v>23</v>
      </c>
      <c r="AY41">
        <f t="shared" si="36"/>
        <v>0</v>
      </c>
      <c r="BA41" s="66">
        <f t="shared" si="34"/>
      </c>
      <c r="BB41" s="66">
        <f t="shared" si="35"/>
      </c>
      <c r="BC41">
        <f>'5.Sptg'!$H$35</f>
        <v>0</v>
      </c>
      <c r="BD41" s="67">
        <f>BD40</f>
        <v>0</v>
      </c>
      <c r="BE41">
        <f>'5.Sptg'!$I$35</f>
        <v>0</v>
      </c>
      <c r="BF41">
        <f t="shared" si="10"/>
        <v>24</v>
      </c>
      <c r="BG41">
        <f t="shared" si="37"/>
        <v>0</v>
      </c>
      <c r="BI41">
        <f>'6.Sptg'!$H$35</f>
        <v>0</v>
      </c>
      <c r="BJ41" s="67">
        <f>BJ40</f>
        <v>0</v>
      </c>
      <c r="BK41">
        <f>'6.Sptg'!$I$35</f>
        <v>0</v>
      </c>
      <c r="BL41">
        <f t="shared" si="11"/>
        <v>25</v>
      </c>
      <c r="BM41">
        <f t="shared" si="38"/>
        <v>0</v>
      </c>
      <c r="BO41">
        <f>'7.Sptg'!$H$35</f>
        <v>0</v>
      </c>
      <c r="BP41" s="67">
        <f>BP40</f>
        <v>0</v>
      </c>
      <c r="BQ41">
        <f>'7.Sptg'!$I$35</f>
        <v>0</v>
      </c>
      <c r="BR41">
        <f t="shared" si="12"/>
        <v>23</v>
      </c>
      <c r="BS41">
        <f t="shared" si="39"/>
        <v>0</v>
      </c>
      <c r="BU41">
        <f>'8.Sptg'!$H$35</f>
        <v>0</v>
      </c>
      <c r="BV41" s="67">
        <f>BV40</f>
        <v>0</v>
      </c>
      <c r="BW41">
        <f>'8.Sptg'!$I$35</f>
        <v>0</v>
      </c>
      <c r="BX41">
        <f t="shared" si="13"/>
        <v>23</v>
      </c>
      <c r="BY41">
        <f t="shared" si="40"/>
        <v>0</v>
      </c>
      <c r="CA41">
        <f>'9.Sptg'!$H$34</f>
        <v>0</v>
      </c>
      <c r="CB41" s="67">
        <f>CB40</f>
        <v>0</v>
      </c>
      <c r="CC41">
        <f>'9.Sptg'!$I$34</f>
        <v>0</v>
      </c>
      <c r="CD41">
        <f t="shared" si="14"/>
        <v>1</v>
      </c>
      <c r="CE41">
        <f t="shared" si="41"/>
        <v>0</v>
      </c>
    </row>
    <row r="42" spans="1:83" ht="18" customHeight="1">
      <c r="A42" s="86">
        <f t="shared" si="42"/>
      </c>
      <c r="B42" s="86">
        <f t="shared" si="43"/>
      </c>
      <c r="C42" s="87">
        <f t="shared" si="44"/>
      </c>
      <c r="D42" s="87">
        <f t="shared" si="15"/>
      </c>
      <c r="E42" s="85">
        <f t="shared" si="16"/>
      </c>
      <c r="G42" s="80"/>
      <c r="H42" s="80"/>
      <c r="I42" s="66">
        <f t="shared" si="3"/>
      </c>
      <c r="J42" s="66">
        <v>0.004</v>
      </c>
      <c r="K42" s="66">
        <f t="shared" si="17"/>
      </c>
      <c r="L42" s="66">
        <f t="shared" si="45"/>
      </c>
      <c r="M42" s="66">
        <f t="shared" si="18"/>
      </c>
      <c r="N42">
        <f t="shared" si="5"/>
      </c>
      <c r="Q42" s="66">
        <f t="shared" si="19"/>
      </c>
      <c r="R42" s="66">
        <f t="shared" si="20"/>
      </c>
      <c r="S42" s="66">
        <f t="shared" si="21"/>
      </c>
      <c r="T42" s="66">
        <f t="shared" si="22"/>
      </c>
      <c r="U42" s="66">
        <f t="shared" si="23"/>
      </c>
      <c r="V42" s="66">
        <f t="shared" si="24"/>
      </c>
      <c r="W42" s="66">
        <f t="shared" si="25"/>
      </c>
      <c r="X42" s="66">
        <f t="shared" si="26"/>
      </c>
      <c r="Y42" s="66">
        <f t="shared" si="27"/>
      </c>
      <c r="Z42" s="66">
        <f t="shared" si="28"/>
      </c>
      <c r="AA42" s="66">
        <f t="shared" si="29"/>
      </c>
      <c r="AB42" s="66">
        <f t="shared" si="6"/>
      </c>
      <c r="AC42">
        <f>'1.Sptg'!$H$36</f>
        <v>0</v>
      </c>
      <c r="AD42" s="67">
        <f>AD41</f>
        <v>0</v>
      </c>
      <c r="AE42">
        <f>'1.Sptg'!$I$36</f>
        <v>0</v>
      </c>
      <c r="AF42">
        <f t="shared" si="30"/>
        <v>19</v>
      </c>
      <c r="AG42">
        <f t="shared" si="31"/>
        <v>0</v>
      </c>
      <c r="AI42">
        <f>'2.Sptg'!$H$36</f>
        <v>0</v>
      </c>
      <c r="AJ42" s="67">
        <f>AJ41</f>
        <v>0</v>
      </c>
      <c r="AK42">
        <f>'2.Sptg'!$I$36</f>
        <v>0</v>
      </c>
      <c r="AL42">
        <f t="shared" si="7"/>
        <v>19</v>
      </c>
      <c r="AM42">
        <f t="shared" si="32"/>
        <v>0</v>
      </c>
      <c r="AO42">
        <f>'3.Sptg'!$H$36</f>
        <v>0</v>
      </c>
      <c r="AP42" s="67">
        <f>AP41</f>
        <v>0</v>
      </c>
      <c r="AQ42">
        <f>'3.Sptg'!$I$36</f>
        <v>0</v>
      </c>
      <c r="AR42">
        <f t="shared" si="8"/>
        <v>23</v>
      </c>
      <c r="AS42">
        <f t="shared" si="33"/>
        <v>0</v>
      </c>
      <c r="AU42">
        <f>'4.Sptg'!$H$36</f>
        <v>0</v>
      </c>
      <c r="AV42" s="67">
        <f>AV41</f>
        <v>0</v>
      </c>
      <c r="AW42">
        <f>'4.Sptg'!$I$36</f>
        <v>0</v>
      </c>
      <c r="AX42">
        <f t="shared" si="9"/>
        <v>23</v>
      </c>
      <c r="AY42">
        <f t="shared" si="36"/>
        <v>0</v>
      </c>
      <c r="BA42" s="66">
        <f t="shared" si="34"/>
      </c>
      <c r="BB42" s="66">
        <f t="shared" si="35"/>
      </c>
      <c r="BC42">
        <f>'5.Sptg'!$H$36</f>
        <v>0</v>
      </c>
      <c r="BD42" s="67">
        <f>BD41</f>
        <v>0</v>
      </c>
      <c r="BE42">
        <f>'5.Sptg'!$I$36</f>
        <v>0</v>
      </c>
      <c r="BF42">
        <f t="shared" si="10"/>
        <v>24</v>
      </c>
      <c r="BG42">
        <f t="shared" si="37"/>
        <v>0</v>
      </c>
      <c r="BI42">
        <f>'6.Sptg'!$H$36</f>
        <v>0</v>
      </c>
      <c r="BJ42" s="67">
        <f>BJ41</f>
        <v>0</v>
      </c>
      <c r="BK42">
        <f>'6.Sptg'!$I$36</f>
        <v>0</v>
      </c>
      <c r="BL42">
        <f t="shared" si="11"/>
        <v>25</v>
      </c>
      <c r="BM42">
        <f t="shared" si="38"/>
        <v>0</v>
      </c>
      <c r="BO42">
        <f>'7.Sptg'!$H$36</f>
        <v>0</v>
      </c>
      <c r="BP42" s="67">
        <f>BP41</f>
        <v>0</v>
      </c>
      <c r="BQ42">
        <f>'7.Sptg'!$I$36</f>
        <v>0</v>
      </c>
      <c r="BR42">
        <f t="shared" si="12"/>
        <v>23</v>
      </c>
      <c r="BS42">
        <f t="shared" si="39"/>
        <v>0</v>
      </c>
      <c r="BU42">
        <f>'8.Sptg'!$H$36</f>
        <v>0</v>
      </c>
      <c r="BV42" s="67">
        <f>BV41</f>
        <v>0</v>
      </c>
      <c r="BW42">
        <f>'8.Sptg'!$I$36</f>
        <v>0</v>
      </c>
      <c r="BX42">
        <f t="shared" si="13"/>
        <v>23</v>
      </c>
      <c r="BY42">
        <f t="shared" si="40"/>
        <v>0</v>
      </c>
      <c r="CA42">
        <f>'9.Sptg'!$H$35</f>
        <v>0</v>
      </c>
      <c r="CB42" s="67">
        <f>CB41</f>
        <v>0</v>
      </c>
      <c r="CC42">
        <f>'9.Sptg'!$I$35</f>
        <v>0</v>
      </c>
      <c r="CD42">
        <f t="shared" si="14"/>
        <v>1</v>
      </c>
      <c r="CE42">
        <f t="shared" si="41"/>
        <v>0</v>
      </c>
    </row>
    <row r="43" spans="1:54" ht="18" customHeight="1">
      <c r="A43" s="86">
        <f t="shared" si="42"/>
      </c>
      <c r="B43" s="86">
        <f t="shared" si="43"/>
      </c>
      <c r="C43" s="87">
        <f t="shared" si="44"/>
      </c>
      <c r="D43" s="87">
        <f t="shared" si="15"/>
      </c>
      <c r="E43" s="85">
        <f t="shared" si="16"/>
      </c>
      <c r="G43" s="79"/>
      <c r="H43" s="80"/>
      <c r="I43" s="66">
        <f t="shared" si="3"/>
      </c>
      <c r="J43" s="66">
        <v>0.0041</v>
      </c>
      <c r="K43" s="66">
        <f t="shared" si="17"/>
      </c>
      <c r="L43" s="66">
        <f t="shared" si="45"/>
      </c>
      <c r="M43" s="66">
        <f t="shared" si="18"/>
      </c>
      <c r="N43">
        <f t="shared" si="5"/>
      </c>
      <c r="Q43" s="66">
        <f t="shared" si="19"/>
      </c>
      <c r="R43" s="66">
        <f t="shared" si="20"/>
      </c>
      <c r="S43" s="66">
        <f t="shared" si="21"/>
      </c>
      <c r="T43" s="66">
        <f t="shared" si="22"/>
      </c>
      <c r="U43" s="66">
        <f t="shared" si="23"/>
      </c>
      <c r="V43" s="66">
        <f t="shared" si="24"/>
      </c>
      <c r="W43" s="66">
        <f t="shared" si="25"/>
      </c>
      <c r="X43" s="66">
        <f t="shared" si="26"/>
      </c>
      <c r="Y43" s="66">
        <f t="shared" si="27"/>
      </c>
      <c r="Z43" s="66">
        <f t="shared" si="28"/>
      </c>
      <c r="AA43" s="66">
        <f t="shared" si="29"/>
      </c>
      <c r="AB43" s="66">
        <f t="shared" si="6"/>
      </c>
      <c r="BA43" s="66">
        <f t="shared" si="34"/>
      </c>
      <c r="BB43" s="66">
        <f t="shared" si="35"/>
      </c>
    </row>
    <row r="44" spans="1:54" ht="18" customHeight="1">
      <c r="A44" s="86">
        <f t="shared" si="42"/>
      </c>
      <c r="B44" s="86">
        <f t="shared" si="43"/>
      </c>
      <c r="C44" s="87">
        <f t="shared" si="44"/>
      </c>
      <c r="D44" s="87">
        <f t="shared" si="15"/>
      </c>
      <c r="E44" s="85">
        <f t="shared" si="16"/>
      </c>
      <c r="G44" s="79"/>
      <c r="H44" s="80"/>
      <c r="I44" s="66">
        <f t="shared" si="3"/>
      </c>
      <c r="J44" s="66">
        <v>0.0042</v>
      </c>
      <c r="K44" s="66">
        <f t="shared" si="17"/>
      </c>
      <c r="L44" s="66">
        <f t="shared" si="45"/>
      </c>
      <c r="M44" s="66">
        <f t="shared" si="18"/>
      </c>
      <c r="N44">
        <f t="shared" si="5"/>
      </c>
      <c r="Q44" s="66">
        <f t="shared" si="19"/>
      </c>
      <c r="R44" s="66">
        <f t="shared" si="20"/>
      </c>
      <c r="S44" s="66">
        <f t="shared" si="21"/>
      </c>
      <c r="T44" s="66">
        <f t="shared" si="22"/>
      </c>
      <c r="U44" s="66">
        <f t="shared" si="23"/>
      </c>
      <c r="V44" s="66">
        <f t="shared" si="24"/>
      </c>
      <c r="W44" s="66">
        <f t="shared" si="25"/>
      </c>
      <c r="X44" s="66">
        <f t="shared" si="26"/>
      </c>
      <c r="Y44" s="66">
        <f t="shared" si="27"/>
      </c>
      <c r="Z44" s="66">
        <f t="shared" si="28"/>
      </c>
      <c r="AA44" s="66">
        <f t="shared" si="29"/>
      </c>
      <c r="AB44" s="66">
        <f t="shared" si="6"/>
      </c>
      <c r="BA44" s="66">
        <f t="shared" si="34"/>
      </c>
      <c r="BB44" s="66">
        <f t="shared" si="35"/>
      </c>
    </row>
    <row r="45" spans="1:54" ht="18" customHeight="1">
      <c r="A45" s="86">
        <f t="shared" si="42"/>
      </c>
      <c r="B45" s="86">
        <f t="shared" si="43"/>
      </c>
      <c r="C45" s="87">
        <f t="shared" si="44"/>
      </c>
      <c r="D45" s="87">
        <f t="shared" si="15"/>
      </c>
      <c r="E45" s="85">
        <f t="shared" si="16"/>
      </c>
      <c r="G45" s="80"/>
      <c r="H45" s="80"/>
      <c r="I45" s="66">
        <f t="shared" si="3"/>
      </c>
      <c r="J45" s="66">
        <v>0.0043</v>
      </c>
      <c r="K45" s="66">
        <f t="shared" si="17"/>
      </c>
      <c r="L45" s="66">
        <f t="shared" si="45"/>
      </c>
      <c r="M45" s="66">
        <f t="shared" si="18"/>
      </c>
      <c r="N45">
        <f t="shared" si="5"/>
      </c>
      <c r="Q45" s="66">
        <f t="shared" si="19"/>
      </c>
      <c r="R45" s="66">
        <f t="shared" si="20"/>
      </c>
      <c r="S45" s="66">
        <f t="shared" si="21"/>
      </c>
      <c r="T45" s="66">
        <f t="shared" si="22"/>
      </c>
      <c r="U45" s="66">
        <f t="shared" si="23"/>
      </c>
      <c r="V45" s="66">
        <f t="shared" si="24"/>
      </c>
      <c r="W45" s="66">
        <f t="shared" si="25"/>
      </c>
      <c r="X45" s="66">
        <f t="shared" si="26"/>
      </c>
      <c r="Y45" s="66">
        <f t="shared" si="27"/>
      </c>
      <c r="Z45" s="66">
        <f t="shared" si="28"/>
      </c>
      <c r="AA45" s="66">
        <f t="shared" si="29"/>
      </c>
      <c r="AB45" s="66">
        <f t="shared" si="6"/>
      </c>
      <c r="BA45" s="66">
        <f t="shared" si="34"/>
      </c>
      <c r="BB45" s="66">
        <f t="shared" si="35"/>
      </c>
    </row>
    <row r="46" spans="1:54" ht="18" customHeight="1">
      <c r="A46" s="86">
        <f t="shared" si="42"/>
      </c>
      <c r="B46" s="86">
        <f t="shared" si="43"/>
      </c>
      <c r="C46" s="87">
        <f t="shared" si="44"/>
      </c>
      <c r="D46" s="87">
        <f t="shared" si="15"/>
      </c>
      <c r="E46" s="85">
        <f t="shared" si="16"/>
      </c>
      <c r="G46" s="80"/>
      <c r="H46" s="80"/>
      <c r="I46" s="66">
        <f t="shared" si="3"/>
      </c>
      <c r="J46" s="66">
        <v>0.0044</v>
      </c>
      <c r="K46" s="66">
        <f t="shared" si="17"/>
      </c>
      <c r="L46" s="66">
        <f t="shared" si="45"/>
      </c>
      <c r="M46" s="66">
        <f t="shared" si="18"/>
      </c>
      <c r="N46">
        <f t="shared" si="5"/>
      </c>
      <c r="Q46" s="66">
        <f t="shared" si="19"/>
      </c>
      <c r="R46" s="66">
        <f t="shared" si="20"/>
      </c>
      <c r="S46" s="66">
        <f t="shared" si="21"/>
      </c>
      <c r="T46" s="66">
        <f t="shared" si="22"/>
      </c>
      <c r="U46" s="66">
        <f t="shared" si="23"/>
      </c>
      <c r="V46" s="66">
        <f t="shared" si="24"/>
      </c>
      <c r="W46" s="66">
        <f t="shared" si="25"/>
      </c>
      <c r="X46" s="66">
        <f t="shared" si="26"/>
      </c>
      <c r="Y46" s="66">
        <f t="shared" si="27"/>
      </c>
      <c r="Z46" s="66">
        <f t="shared" si="28"/>
      </c>
      <c r="AA46" s="66">
        <f t="shared" si="29"/>
      </c>
      <c r="AB46" s="66">
        <f t="shared" si="6"/>
      </c>
      <c r="BA46" s="66">
        <f t="shared" si="34"/>
      </c>
      <c r="BB46" s="66">
        <f t="shared" si="35"/>
      </c>
    </row>
    <row r="47" spans="1:54" ht="18" customHeight="1">
      <c r="A47" s="86">
        <f t="shared" si="42"/>
      </c>
      <c r="B47" s="86">
        <f t="shared" si="43"/>
      </c>
      <c r="C47" s="87">
        <f t="shared" si="44"/>
      </c>
      <c r="D47" s="87">
        <f t="shared" si="15"/>
      </c>
      <c r="E47" s="85">
        <f t="shared" si="16"/>
      </c>
      <c r="G47" s="80"/>
      <c r="H47" s="80"/>
      <c r="I47" s="66">
        <f t="shared" si="3"/>
      </c>
      <c r="J47" s="66">
        <v>0.0045</v>
      </c>
      <c r="K47" s="66">
        <f t="shared" si="17"/>
      </c>
      <c r="L47" s="66">
        <f t="shared" si="45"/>
      </c>
      <c r="M47" s="66">
        <f t="shared" si="18"/>
      </c>
      <c r="N47">
        <f t="shared" si="5"/>
      </c>
      <c r="Q47" s="66">
        <f t="shared" si="19"/>
      </c>
      <c r="R47" s="66">
        <f t="shared" si="20"/>
      </c>
      <c r="S47" s="66">
        <f t="shared" si="21"/>
      </c>
      <c r="T47" s="66">
        <f t="shared" si="22"/>
      </c>
      <c r="U47" s="66">
        <f t="shared" si="23"/>
      </c>
      <c r="V47" s="66">
        <f t="shared" si="24"/>
      </c>
      <c r="W47" s="66">
        <f t="shared" si="25"/>
      </c>
      <c r="X47" s="66">
        <f t="shared" si="26"/>
      </c>
      <c r="Y47" s="66">
        <f t="shared" si="27"/>
      </c>
      <c r="Z47" s="66">
        <f t="shared" si="28"/>
      </c>
      <c r="AA47" s="66">
        <f t="shared" si="29"/>
      </c>
      <c r="AB47" s="66">
        <f t="shared" si="6"/>
      </c>
      <c r="BA47" s="66">
        <f t="shared" si="34"/>
      </c>
      <c r="BB47" s="66">
        <f t="shared" si="35"/>
      </c>
    </row>
    <row r="48" spans="1:54" ht="18" customHeight="1">
      <c r="A48" s="86">
        <f t="shared" si="42"/>
      </c>
      <c r="B48" s="86">
        <f t="shared" si="43"/>
      </c>
      <c r="C48" s="87">
        <f t="shared" si="44"/>
      </c>
      <c r="D48" s="87">
        <f t="shared" si="15"/>
      </c>
      <c r="E48" s="85">
        <f t="shared" si="16"/>
      </c>
      <c r="G48" s="80"/>
      <c r="H48" s="80"/>
      <c r="I48" s="66">
        <f t="shared" si="3"/>
      </c>
      <c r="J48" s="66">
        <v>0.0046</v>
      </c>
      <c r="K48" s="66">
        <f t="shared" si="17"/>
      </c>
      <c r="L48" s="66">
        <f t="shared" si="45"/>
      </c>
      <c r="M48" s="66">
        <f t="shared" si="18"/>
      </c>
      <c r="N48">
        <f t="shared" si="5"/>
      </c>
      <c r="Q48" s="66">
        <f t="shared" si="19"/>
      </c>
      <c r="R48" s="66">
        <f t="shared" si="20"/>
      </c>
      <c r="S48" s="66">
        <f t="shared" si="21"/>
      </c>
      <c r="T48" s="66">
        <f t="shared" si="22"/>
      </c>
      <c r="U48" s="66">
        <f t="shared" si="23"/>
      </c>
      <c r="V48" s="66">
        <f t="shared" si="24"/>
      </c>
      <c r="W48" s="66">
        <f t="shared" si="25"/>
      </c>
      <c r="X48" s="66">
        <f t="shared" si="26"/>
      </c>
      <c r="Y48" s="66">
        <f t="shared" si="27"/>
      </c>
      <c r="Z48" s="66">
        <f t="shared" si="28"/>
      </c>
      <c r="AA48" s="66">
        <f t="shared" si="29"/>
      </c>
      <c r="AB48" s="66">
        <f t="shared" si="6"/>
      </c>
      <c r="BA48" s="66">
        <f t="shared" si="34"/>
      </c>
      <c r="BB48" s="66">
        <f t="shared" si="35"/>
      </c>
    </row>
    <row r="49" spans="1:54" ht="18" customHeight="1">
      <c r="A49" s="86">
        <f t="shared" si="42"/>
      </c>
      <c r="B49" s="86">
        <f t="shared" si="43"/>
      </c>
      <c r="C49" s="87">
        <f t="shared" si="44"/>
      </c>
      <c r="D49" s="87">
        <f t="shared" si="15"/>
      </c>
      <c r="E49" s="85">
        <f t="shared" si="16"/>
      </c>
      <c r="G49" s="80"/>
      <c r="H49" s="80"/>
      <c r="I49" s="66">
        <f t="shared" si="3"/>
      </c>
      <c r="J49" s="66">
        <v>0.0047</v>
      </c>
      <c r="K49" s="66">
        <f t="shared" si="17"/>
      </c>
      <c r="L49" s="66">
        <f t="shared" si="45"/>
      </c>
      <c r="M49" s="66">
        <f t="shared" si="18"/>
      </c>
      <c r="N49">
        <f t="shared" si="5"/>
      </c>
      <c r="Q49" s="66">
        <f t="shared" si="19"/>
      </c>
      <c r="R49" s="66">
        <f t="shared" si="20"/>
      </c>
      <c r="S49" s="66">
        <f t="shared" si="21"/>
      </c>
      <c r="T49" s="66">
        <f t="shared" si="22"/>
      </c>
      <c r="U49" s="66">
        <f t="shared" si="23"/>
      </c>
      <c r="V49" s="66">
        <f t="shared" si="24"/>
      </c>
      <c r="W49" s="66">
        <f t="shared" si="25"/>
      </c>
      <c r="X49" s="66">
        <f t="shared" si="26"/>
      </c>
      <c r="Y49" s="66">
        <f t="shared" si="27"/>
      </c>
      <c r="Z49" s="66">
        <f t="shared" si="28"/>
      </c>
      <c r="AA49" s="66">
        <f t="shared" si="29"/>
      </c>
      <c r="AB49" s="66">
        <f t="shared" si="6"/>
      </c>
      <c r="BA49" s="66">
        <f t="shared" si="34"/>
      </c>
      <c r="BB49" s="66">
        <f t="shared" si="35"/>
      </c>
    </row>
    <row r="50" spans="1:54" ht="18" customHeight="1">
      <c r="A50" s="86">
        <f t="shared" si="42"/>
      </c>
      <c r="B50" s="86">
        <f t="shared" si="43"/>
      </c>
      <c r="C50" s="87">
        <f t="shared" si="44"/>
      </c>
      <c r="D50" s="87">
        <f t="shared" si="15"/>
      </c>
      <c r="E50" s="85">
        <f t="shared" si="16"/>
      </c>
      <c r="G50" s="80"/>
      <c r="H50" s="80"/>
      <c r="I50" s="66">
        <f t="shared" si="3"/>
      </c>
      <c r="J50" s="66">
        <v>0.0048</v>
      </c>
      <c r="K50" s="66">
        <f t="shared" si="17"/>
      </c>
      <c r="L50" s="66">
        <f t="shared" si="45"/>
      </c>
      <c r="M50" s="66">
        <f t="shared" si="18"/>
      </c>
      <c r="N50">
        <f t="shared" si="5"/>
      </c>
      <c r="Q50" s="66">
        <f t="shared" si="19"/>
      </c>
      <c r="R50" s="66">
        <f t="shared" si="20"/>
      </c>
      <c r="S50" s="66">
        <f t="shared" si="21"/>
      </c>
      <c r="T50" s="66">
        <f t="shared" si="22"/>
      </c>
      <c r="U50" s="66">
        <f t="shared" si="23"/>
      </c>
      <c r="V50" s="66">
        <f t="shared" si="24"/>
      </c>
      <c r="W50" s="66">
        <f t="shared" si="25"/>
      </c>
      <c r="X50" s="66">
        <f t="shared" si="26"/>
      </c>
      <c r="Y50" s="66">
        <f t="shared" si="27"/>
      </c>
      <c r="Z50" s="66">
        <f t="shared" si="28"/>
      </c>
      <c r="AA50" s="66">
        <f t="shared" si="29"/>
      </c>
      <c r="AB50" s="66">
        <f t="shared" si="6"/>
      </c>
      <c r="BA50" s="66">
        <f t="shared" si="34"/>
      </c>
      <c r="BB50" s="66">
        <f t="shared" si="35"/>
      </c>
    </row>
    <row r="51" spans="1:54" ht="18" customHeight="1">
      <c r="A51" s="86">
        <f t="shared" si="42"/>
      </c>
      <c r="B51" s="86">
        <f t="shared" si="43"/>
      </c>
      <c r="C51" s="87">
        <f t="shared" si="44"/>
      </c>
      <c r="D51" s="87">
        <f t="shared" si="15"/>
      </c>
      <c r="E51" s="85">
        <f t="shared" si="16"/>
      </c>
      <c r="G51" s="80"/>
      <c r="H51" s="80"/>
      <c r="I51" s="66">
        <f t="shared" si="3"/>
      </c>
      <c r="J51" s="66">
        <v>0.0049</v>
      </c>
      <c r="K51" s="66">
        <f t="shared" si="17"/>
      </c>
      <c r="L51" s="66">
        <f t="shared" si="45"/>
      </c>
      <c r="M51" s="66">
        <f t="shared" si="18"/>
      </c>
      <c r="N51">
        <f t="shared" si="5"/>
      </c>
      <c r="Q51" s="66">
        <f t="shared" si="19"/>
      </c>
      <c r="R51" s="66">
        <f t="shared" si="20"/>
      </c>
      <c r="S51" s="66">
        <f t="shared" si="21"/>
      </c>
      <c r="T51" s="66">
        <f t="shared" si="22"/>
      </c>
      <c r="U51" s="66">
        <f t="shared" si="23"/>
      </c>
      <c r="V51" s="66">
        <f t="shared" si="24"/>
      </c>
      <c r="W51" s="66">
        <f t="shared" si="25"/>
      </c>
      <c r="X51" s="66">
        <f t="shared" si="26"/>
      </c>
      <c r="Y51" s="66">
        <f t="shared" si="27"/>
      </c>
      <c r="Z51" s="66">
        <f t="shared" si="28"/>
      </c>
      <c r="AA51" s="66">
        <f t="shared" si="29"/>
      </c>
      <c r="AB51" s="66">
        <f t="shared" si="6"/>
      </c>
      <c r="BA51" s="66">
        <f t="shared" si="34"/>
      </c>
      <c r="BB51" s="66">
        <f t="shared" si="35"/>
      </c>
    </row>
    <row r="52" spans="1:54" ht="18" customHeight="1">
      <c r="A52" s="86">
        <f t="shared" si="42"/>
      </c>
      <c r="B52" s="86">
        <f t="shared" si="43"/>
      </c>
      <c r="C52" s="87">
        <f t="shared" si="44"/>
      </c>
      <c r="D52" s="87">
        <f t="shared" si="15"/>
      </c>
      <c r="E52" s="85">
        <f t="shared" si="16"/>
      </c>
      <c r="G52" s="80"/>
      <c r="H52" s="80"/>
      <c r="I52" s="66">
        <f t="shared" si="3"/>
      </c>
      <c r="J52" s="66">
        <v>0.005</v>
      </c>
      <c r="K52" s="66">
        <f t="shared" si="17"/>
      </c>
      <c r="L52" s="66">
        <f t="shared" si="45"/>
      </c>
      <c r="M52" s="66">
        <f t="shared" si="18"/>
      </c>
      <c r="N52">
        <f t="shared" si="5"/>
      </c>
      <c r="Q52" s="66">
        <f t="shared" si="19"/>
      </c>
      <c r="R52" s="66">
        <f t="shared" si="20"/>
      </c>
      <c r="S52" s="66">
        <f t="shared" si="21"/>
      </c>
      <c r="T52" s="66">
        <f t="shared" si="22"/>
      </c>
      <c r="U52" s="66">
        <f t="shared" si="23"/>
      </c>
      <c r="V52" s="66">
        <f t="shared" si="24"/>
      </c>
      <c r="W52" s="66">
        <f t="shared" si="25"/>
      </c>
      <c r="X52" s="66">
        <f t="shared" si="26"/>
      </c>
      <c r="Y52" s="66">
        <f t="shared" si="27"/>
      </c>
      <c r="Z52" s="66">
        <f t="shared" si="28"/>
      </c>
      <c r="AA52" s="66">
        <f t="shared" si="29"/>
      </c>
      <c r="AB52" s="66">
        <f t="shared" si="6"/>
      </c>
      <c r="BA52" s="66">
        <f t="shared" si="34"/>
      </c>
      <c r="BB52" s="66">
        <f t="shared" si="35"/>
      </c>
    </row>
    <row r="53" spans="1:54" ht="18" customHeight="1">
      <c r="A53" s="86">
        <f t="shared" si="42"/>
      </c>
      <c r="B53" s="86">
        <f t="shared" si="43"/>
      </c>
      <c r="C53" s="87">
        <f t="shared" si="44"/>
      </c>
      <c r="D53" s="87">
        <f t="shared" si="15"/>
      </c>
      <c r="E53" s="85">
        <f t="shared" si="16"/>
      </c>
      <c r="G53" s="80"/>
      <c r="H53" s="80"/>
      <c r="I53" s="66">
        <f t="shared" si="3"/>
      </c>
      <c r="J53" s="66">
        <v>0.0051</v>
      </c>
      <c r="K53" s="66">
        <f t="shared" si="17"/>
      </c>
      <c r="L53" s="66">
        <f t="shared" si="45"/>
      </c>
      <c r="M53" s="66">
        <f t="shared" si="18"/>
      </c>
      <c r="N53">
        <f t="shared" si="5"/>
      </c>
      <c r="Q53" s="66">
        <f t="shared" si="19"/>
      </c>
      <c r="R53" s="66">
        <f t="shared" si="20"/>
      </c>
      <c r="S53" s="66">
        <f t="shared" si="21"/>
      </c>
      <c r="T53" s="66">
        <f t="shared" si="22"/>
      </c>
      <c r="U53" s="66">
        <f t="shared" si="23"/>
      </c>
      <c r="V53" s="66">
        <f t="shared" si="24"/>
      </c>
      <c r="W53" s="66">
        <f t="shared" si="25"/>
      </c>
      <c r="X53" s="66">
        <f t="shared" si="26"/>
      </c>
      <c r="Y53" s="66">
        <f t="shared" si="27"/>
      </c>
      <c r="Z53" s="66">
        <f t="shared" si="28"/>
      </c>
      <c r="AA53" s="66">
        <f t="shared" si="29"/>
      </c>
      <c r="AB53" s="66">
        <f t="shared" si="6"/>
      </c>
      <c r="BA53" s="66">
        <f t="shared" si="34"/>
      </c>
      <c r="BB53" s="66">
        <f t="shared" si="35"/>
      </c>
    </row>
    <row r="54" spans="1:54" ht="18" customHeight="1">
      <c r="A54" s="86">
        <f t="shared" si="42"/>
      </c>
      <c r="B54" s="86">
        <f t="shared" si="43"/>
      </c>
      <c r="C54" s="87">
        <f t="shared" si="44"/>
      </c>
      <c r="D54" s="87">
        <f t="shared" si="15"/>
      </c>
      <c r="E54" s="85">
        <f t="shared" si="16"/>
      </c>
      <c r="G54" s="80"/>
      <c r="H54" s="80"/>
      <c r="I54" s="66">
        <f t="shared" si="3"/>
      </c>
      <c r="J54" s="66">
        <v>0.0052</v>
      </c>
      <c r="K54" s="66">
        <f t="shared" si="17"/>
      </c>
      <c r="L54" s="66">
        <f t="shared" si="45"/>
      </c>
      <c r="M54" s="66">
        <f t="shared" si="18"/>
      </c>
      <c r="N54">
        <f t="shared" si="5"/>
      </c>
      <c r="Q54" s="66">
        <f t="shared" si="19"/>
      </c>
      <c r="R54" s="66">
        <f t="shared" si="20"/>
      </c>
      <c r="S54" s="66">
        <f t="shared" si="21"/>
      </c>
      <c r="T54" s="66">
        <f t="shared" si="22"/>
      </c>
      <c r="U54" s="66">
        <f t="shared" si="23"/>
      </c>
      <c r="V54" s="66">
        <f t="shared" si="24"/>
      </c>
      <c r="W54" s="66">
        <f t="shared" si="25"/>
      </c>
      <c r="X54" s="66">
        <f t="shared" si="26"/>
      </c>
      <c r="Y54" s="66">
        <f t="shared" si="27"/>
      </c>
      <c r="Z54" s="66">
        <f t="shared" si="28"/>
      </c>
      <c r="AA54" s="66">
        <f t="shared" si="29"/>
      </c>
      <c r="AB54" s="66">
        <f t="shared" si="6"/>
      </c>
      <c r="BA54" s="66">
        <f t="shared" si="34"/>
      </c>
      <c r="BB54" s="66">
        <f t="shared" si="35"/>
      </c>
    </row>
    <row r="55" spans="1:54" ht="18" customHeight="1">
      <c r="A55" s="86">
        <f t="shared" si="42"/>
      </c>
      <c r="B55" s="86">
        <f t="shared" si="43"/>
      </c>
      <c r="C55" s="87">
        <f t="shared" si="44"/>
      </c>
      <c r="D55" s="87">
        <f t="shared" si="15"/>
      </c>
      <c r="E55" s="85">
        <f t="shared" si="16"/>
      </c>
      <c r="G55" s="80"/>
      <c r="H55" s="80"/>
      <c r="I55" s="66">
        <f t="shared" si="3"/>
      </c>
      <c r="J55" s="66">
        <v>0.0053</v>
      </c>
      <c r="K55" s="66">
        <f t="shared" si="17"/>
      </c>
      <c r="L55" s="66">
        <f t="shared" si="45"/>
      </c>
      <c r="M55" s="66">
        <f t="shared" si="18"/>
      </c>
      <c r="N55">
        <f t="shared" si="5"/>
      </c>
      <c r="Q55" s="66">
        <f t="shared" si="19"/>
      </c>
      <c r="R55" s="66">
        <f t="shared" si="20"/>
      </c>
      <c r="S55" s="66">
        <f t="shared" si="21"/>
      </c>
      <c r="T55" s="66">
        <f t="shared" si="22"/>
      </c>
      <c r="U55" s="66">
        <f t="shared" si="23"/>
      </c>
      <c r="V55" s="66">
        <f t="shared" si="24"/>
      </c>
      <c r="W55" s="66">
        <f t="shared" si="25"/>
      </c>
      <c r="X55" s="66">
        <f t="shared" si="26"/>
      </c>
      <c r="Y55" s="66">
        <f t="shared" si="27"/>
      </c>
      <c r="Z55" s="66">
        <f t="shared" si="28"/>
      </c>
      <c r="AA55" s="66">
        <f t="shared" si="29"/>
      </c>
      <c r="AB55" s="66">
        <f t="shared" si="6"/>
      </c>
      <c r="BA55" s="66">
        <f t="shared" si="34"/>
      </c>
      <c r="BB55" s="66">
        <f t="shared" si="35"/>
      </c>
    </row>
    <row r="56" spans="1:54" ht="18" customHeight="1">
      <c r="A56" s="86">
        <f t="shared" si="42"/>
      </c>
      <c r="B56" s="86">
        <f t="shared" si="43"/>
      </c>
      <c r="C56" s="87">
        <f t="shared" si="44"/>
      </c>
      <c r="D56" s="87">
        <f t="shared" si="15"/>
      </c>
      <c r="E56" s="85">
        <f t="shared" si="16"/>
      </c>
      <c r="G56" s="80"/>
      <c r="H56" s="80"/>
      <c r="I56" s="66">
        <f t="shared" si="3"/>
      </c>
      <c r="J56" s="66">
        <v>0.0054</v>
      </c>
      <c r="K56" s="66">
        <f t="shared" si="17"/>
      </c>
      <c r="L56" s="66">
        <f t="shared" si="45"/>
      </c>
      <c r="M56" s="66">
        <f t="shared" si="18"/>
      </c>
      <c r="N56">
        <f t="shared" si="5"/>
      </c>
      <c r="Q56" s="66">
        <f t="shared" si="19"/>
      </c>
      <c r="R56" s="66">
        <f t="shared" si="20"/>
      </c>
      <c r="S56" s="66">
        <f t="shared" si="21"/>
      </c>
      <c r="T56" s="66">
        <f t="shared" si="22"/>
      </c>
      <c r="U56" s="66">
        <f t="shared" si="23"/>
      </c>
      <c r="V56" s="66">
        <f t="shared" si="24"/>
      </c>
      <c r="W56" s="66">
        <f t="shared" si="25"/>
      </c>
      <c r="X56" s="66">
        <f t="shared" si="26"/>
      </c>
      <c r="Y56" s="66">
        <f t="shared" si="27"/>
      </c>
      <c r="Z56" s="66">
        <f t="shared" si="28"/>
      </c>
      <c r="AA56" s="66">
        <f t="shared" si="29"/>
      </c>
      <c r="AB56" s="66">
        <f t="shared" si="6"/>
      </c>
      <c r="BA56" s="66">
        <f t="shared" si="34"/>
      </c>
      <c r="BB56" s="66">
        <f t="shared" si="35"/>
      </c>
    </row>
    <row r="57" spans="1:54" ht="18" customHeight="1">
      <c r="A57" s="86">
        <f t="shared" si="42"/>
      </c>
      <c r="B57" s="86">
        <f t="shared" si="43"/>
      </c>
      <c r="C57" s="87">
        <f t="shared" si="44"/>
      </c>
      <c r="D57" s="87">
        <f t="shared" si="15"/>
      </c>
      <c r="E57" s="85">
        <f t="shared" si="16"/>
      </c>
      <c r="G57" s="80"/>
      <c r="H57" s="80"/>
      <c r="I57" s="66">
        <f t="shared" si="3"/>
      </c>
      <c r="J57" s="66">
        <v>0.0055</v>
      </c>
      <c r="K57" s="66">
        <f t="shared" si="17"/>
      </c>
      <c r="L57" s="66">
        <f t="shared" si="45"/>
      </c>
      <c r="M57" s="66">
        <f t="shared" si="18"/>
      </c>
      <c r="N57">
        <f t="shared" si="5"/>
      </c>
      <c r="Q57" s="66">
        <f t="shared" si="19"/>
      </c>
      <c r="R57" s="66">
        <f t="shared" si="20"/>
      </c>
      <c r="S57" s="66">
        <f t="shared" si="21"/>
      </c>
      <c r="T57" s="66">
        <f t="shared" si="22"/>
      </c>
      <c r="U57" s="66">
        <f t="shared" si="23"/>
      </c>
      <c r="V57" s="66">
        <f t="shared" si="24"/>
      </c>
      <c r="W57" s="66">
        <f t="shared" si="25"/>
      </c>
      <c r="X57" s="66">
        <f t="shared" si="26"/>
      </c>
      <c r="Y57" s="66">
        <f t="shared" si="27"/>
      </c>
      <c r="Z57" s="66">
        <f t="shared" si="28"/>
      </c>
      <c r="AA57" s="66">
        <f t="shared" si="29"/>
      </c>
      <c r="AB57" s="66">
        <f t="shared" si="6"/>
      </c>
      <c r="BA57" s="66">
        <f t="shared" si="34"/>
      </c>
      <c r="BB57" s="66">
        <f t="shared" si="35"/>
      </c>
    </row>
    <row r="58" spans="1:54" ht="18" customHeight="1">
      <c r="A58" s="86">
        <f t="shared" si="42"/>
      </c>
      <c r="B58" s="86">
        <f t="shared" si="43"/>
      </c>
      <c r="C58" s="87">
        <f t="shared" si="44"/>
      </c>
      <c r="D58" s="87">
        <f t="shared" si="15"/>
      </c>
      <c r="E58" s="85">
        <f t="shared" si="16"/>
      </c>
      <c r="G58" s="80"/>
      <c r="H58" s="80"/>
      <c r="I58" s="66">
        <f t="shared" si="3"/>
      </c>
      <c r="J58" s="66">
        <v>0.0056</v>
      </c>
      <c r="K58" s="66">
        <f t="shared" si="17"/>
      </c>
      <c r="L58" s="66">
        <f t="shared" si="45"/>
      </c>
      <c r="M58" s="66">
        <f t="shared" si="18"/>
      </c>
      <c r="N58">
        <f t="shared" si="5"/>
      </c>
      <c r="Q58" s="66">
        <f t="shared" si="19"/>
      </c>
      <c r="R58" s="66">
        <f t="shared" si="20"/>
      </c>
      <c r="S58" s="66">
        <f t="shared" si="21"/>
      </c>
      <c r="T58" s="66">
        <f t="shared" si="22"/>
      </c>
      <c r="U58" s="66">
        <f t="shared" si="23"/>
      </c>
      <c r="V58" s="66">
        <f t="shared" si="24"/>
      </c>
      <c r="W58" s="66">
        <f t="shared" si="25"/>
      </c>
      <c r="X58" s="66">
        <f t="shared" si="26"/>
      </c>
      <c r="Y58" s="66">
        <f t="shared" si="27"/>
      </c>
      <c r="Z58" s="66">
        <f t="shared" si="28"/>
      </c>
      <c r="AA58" s="66">
        <f t="shared" si="29"/>
      </c>
      <c r="AB58" s="66">
        <f t="shared" si="6"/>
      </c>
      <c r="BA58" s="66">
        <f t="shared" si="34"/>
      </c>
      <c r="BB58" s="66">
        <f t="shared" si="35"/>
      </c>
    </row>
    <row r="59" spans="1:54" ht="18" customHeight="1">
      <c r="A59" s="86">
        <f t="shared" si="42"/>
      </c>
      <c r="B59" s="86">
        <f t="shared" si="43"/>
      </c>
      <c r="C59" s="87">
        <f t="shared" si="44"/>
      </c>
      <c r="D59" s="87">
        <f t="shared" si="15"/>
      </c>
      <c r="E59" s="85">
        <f t="shared" si="16"/>
      </c>
      <c r="G59" s="80"/>
      <c r="H59" s="80"/>
      <c r="I59" s="66">
        <f t="shared" si="3"/>
      </c>
      <c r="J59" s="66">
        <v>0.0057</v>
      </c>
      <c r="K59" s="66">
        <f t="shared" si="17"/>
      </c>
      <c r="L59" s="66">
        <f t="shared" si="45"/>
      </c>
      <c r="M59" s="66">
        <f t="shared" si="18"/>
      </c>
      <c r="N59">
        <f t="shared" si="5"/>
      </c>
      <c r="Q59" s="66">
        <f t="shared" si="19"/>
      </c>
      <c r="R59" s="66">
        <f t="shared" si="20"/>
      </c>
      <c r="S59" s="66">
        <f t="shared" si="21"/>
      </c>
      <c r="T59" s="66">
        <f t="shared" si="22"/>
      </c>
      <c r="U59" s="66">
        <f t="shared" si="23"/>
      </c>
      <c r="V59" s="66">
        <f t="shared" si="24"/>
      </c>
      <c r="W59" s="66">
        <f t="shared" si="25"/>
      </c>
      <c r="X59" s="66">
        <f t="shared" si="26"/>
      </c>
      <c r="Y59" s="66">
        <f t="shared" si="27"/>
      </c>
      <c r="Z59" s="66">
        <f t="shared" si="28"/>
      </c>
      <c r="AA59" s="66">
        <f t="shared" si="29"/>
      </c>
      <c r="AB59" s="66">
        <f t="shared" si="6"/>
      </c>
      <c r="BA59" s="66">
        <f t="shared" si="34"/>
      </c>
      <c r="BB59" s="66">
        <f t="shared" si="35"/>
      </c>
    </row>
    <row r="60" spans="1:54" ht="18" customHeight="1">
      <c r="A60" s="86">
        <f t="shared" si="42"/>
      </c>
      <c r="B60" s="86">
        <f t="shared" si="43"/>
      </c>
      <c r="C60" s="87">
        <f t="shared" si="44"/>
      </c>
      <c r="D60" s="87">
        <f t="shared" si="15"/>
      </c>
      <c r="E60" s="85">
        <f t="shared" si="16"/>
      </c>
      <c r="G60" s="80"/>
      <c r="H60" s="80"/>
      <c r="I60" s="66">
        <f t="shared" si="3"/>
      </c>
      <c r="J60" s="66">
        <v>0.0058</v>
      </c>
      <c r="K60" s="66">
        <f t="shared" si="17"/>
      </c>
      <c r="L60" s="66">
        <f t="shared" si="45"/>
      </c>
      <c r="M60" s="66">
        <f t="shared" si="18"/>
      </c>
      <c r="N60">
        <f t="shared" si="5"/>
      </c>
      <c r="Q60" s="66">
        <f t="shared" si="19"/>
      </c>
      <c r="R60" s="66">
        <f t="shared" si="20"/>
      </c>
      <c r="S60" s="66">
        <f t="shared" si="21"/>
      </c>
      <c r="T60" s="66">
        <f t="shared" si="22"/>
      </c>
      <c r="U60" s="66">
        <f t="shared" si="23"/>
      </c>
      <c r="V60" s="66">
        <f t="shared" si="24"/>
      </c>
      <c r="W60" s="66">
        <f t="shared" si="25"/>
      </c>
      <c r="X60" s="66">
        <f t="shared" si="26"/>
      </c>
      <c r="Y60" s="66">
        <f t="shared" si="27"/>
      </c>
      <c r="Z60" s="66">
        <f t="shared" si="28"/>
      </c>
      <c r="AA60" s="66">
        <f t="shared" si="29"/>
      </c>
      <c r="AB60" s="66">
        <f t="shared" si="6"/>
      </c>
      <c r="BA60" s="66">
        <f t="shared" si="34"/>
      </c>
      <c r="BB60" s="66">
        <f t="shared" si="35"/>
      </c>
    </row>
    <row r="61" spans="1:54" ht="18" customHeight="1">
      <c r="A61" s="86">
        <f t="shared" si="42"/>
      </c>
      <c r="B61" s="86">
        <f t="shared" si="43"/>
      </c>
      <c r="C61" s="87">
        <f t="shared" si="44"/>
      </c>
      <c r="D61" s="87">
        <f t="shared" si="15"/>
      </c>
      <c r="E61" s="85">
        <f t="shared" si="16"/>
      </c>
      <c r="G61" s="80"/>
      <c r="H61" s="80"/>
      <c r="I61" s="66">
        <f t="shared" si="3"/>
      </c>
      <c r="J61" s="66">
        <v>0.0059</v>
      </c>
      <c r="K61" s="66">
        <f t="shared" si="17"/>
      </c>
      <c r="L61" s="66">
        <f t="shared" si="45"/>
      </c>
      <c r="M61" s="66">
        <f t="shared" si="18"/>
      </c>
      <c r="N61">
        <f t="shared" si="5"/>
      </c>
      <c r="Q61" s="66">
        <f t="shared" si="19"/>
      </c>
      <c r="R61" s="66">
        <f t="shared" si="20"/>
      </c>
      <c r="S61" s="66">
        <f t="shared" si="21"/>
      </c>
      <c r="T61" s="66">
        <f t="shared" si="22"/>
      </c>
      <c r="U61" s="66">
        <f t="shared" si="23"/>
      </c>
      <c r="V61" s="66">
        <f t="shared" si="24"/>
      </c>
      <c r="W61" s="66">
        <f t="shared" si="25"/>
      </c>
      <c r="X61" s="66">
        <f t="shared" si="26"/>
      </c>
      <c r="Y61" s="66">
        <f t="shared" si="27"/>
      </c>
      <c r="Z61" s="66">
        <f t="shared" si="28"/>
      </c>
      <c r="AA61" s="66">
        <f t="shared" si="29"/>
      </c>
      <c r="AB61" s="66">
        <f t="shared" si="6"/>
      </c>
      <c r="BA61" s="66">
        <f t="shared" si="34"/>
      </c>
      <c r="BB61" s="66">
        <f t="shared" si="35"/>
      </c>
    </row>
    <row r="62" spans="1:54" ht="18" customHeight="1">
      <c r="A62" s="86">
        <f t="shared" si="42"/>
      </c>
      <c r="B62" s="86">
        <f t="shared" si="43"/>
      </c>
      <c r="C62" s="87">
        <f t="shared" si="44"/>
      </c>
      <c r="D62" s="87">
        <f t="shared" si="15"/>
      </c>
      <c r="E62" s="85">
        <f t="shared" si="16"/>
      </c>
      <c r="G62" s="80"/>
      <c r="H62" s="80"/>
      <c r="I62" s="66">
        <f t="shared" si="3"/>
      </c>
      <c r="J62" s="66">
        <v>0.006</v>
      </c>
      <c r="K62" s="66">
        <f t="shared" si="17"/>
      </c>
      <c r="L62" s="66">
        <f t="shared" si="45"/>
      </c>
      <c r="M62" s="66">
        <f t="shared" si="18"/>
      </c>
      <c r="N62">
        <f t="shared" si="5"/>
      </c>
      <c r="Q62" s="66">
        <f t="shared" si="19"/>
      </c>
      <c r="R62" s="66">
        <f t="shared" si="20"/>
      </c>
      <c r="S62" s="66">
        <f t="shared" si="21"/>
      </c>
      <c r="T62" s="66">
        <f t="shared" si="22"/>
      </c>
      <c r="U62" s="66">
        <f t="shared" si="23"/>
      </c>
      <c r="V62" s="66">
        <f t="shared" si="24"/>
      </c>
      <c r="W62" s="66">
        <f t="shared" si="25"/>
      </c>
      <c r="X62" s="66">
        <f t="shared" si="26"/>
      </c>
      <c r="Y62" s="66">
        <f t="shared" si="27"/>
      </c>
      <c r="Z62" s="66">
        <f t="shared" si="28"/>
      </c>
      <c r="AA62" s="66">
        <f t="shared" si="29"/>
      </c>
      <c r="AB62" s="66">
        <f t="shared" si="6"/>
      </c>
      <c r="BA62" s="66">
        <f t="shared" si="34"/>
      </c>
      <c r="BB62" s="66">
        <f t="shared" si="35"/>
      </c>
    </row>
    <row r="63" spans="1:54" ht="18" customHeight="1">
      <c r="A63" s="86">
        <f t="shared" si="42"/>
      </c>
      <c r="B63" s="86">
        <f t="shared" si="43"/>
      </c>
      <c r="C63" s="87">
        <f t="shared" si="44"/>
      </c>
      <c r="D63" s="87">
        <f t="shared" si="15"/>
      </c>
      <c r="E63" s="85">
        <f t="shared" si="16"/>
      </c>
      <c r="G63" s="80"/>
      <c r="H63" s="80"/>
      <c r="I63" s="66">
        <f t="shared" si="3"/>
      </c>
      <c r="J63" s="66">
        <v>0.0061</v>
      </c>
      <c r="K63" s="66">
        <f t="shared" si="17"/>
      </c>
      <c r="L63" s="66">
        <f t="shared" si="45"/>
      </c>
      <c r="M63" s="66">
        <f t="shared" si="18"/>
      </c>
      <c r="N63">
        <f t="shared" si="5"/>
      </c>
      <c r="Q63" s="66">
        <f t="shared" si="19"/>
      </c>
      <c r="R63" s="66">
        <f t="shared" si="20"/>
      </c>
      <c r="S63" s="66">
        <f t="shared" si="21"/>
      </c>
      <c r="T63" s="66">
        <f t="shared" si="22"/>
      </c>
      <c r="U63" s="66">
        <f t="shared" si="23"/>
      </c>
      <c r="V63" s="66">
        <f t="shared" si="24"/>
      </c>
      <c r="W63" s="66">
        <f t="shared" si="25"/>
      </c>
      <c r="X63" s="66">
        <f t="shared" si="26"/>
      </c>
      <c r="Y63" s="66">
        <f t="shared" si="27"/>
      </c>
      <c r="Z63" s="66">
        <f t="shared" si="28"/>
      </c>
      <c r="AA63" s="66">
        <f t="shared" si="29"/>
      </c>
      <c r="AB63" s="66">
        <f t="shared" si="6"/>
      </c>
      <c r="BA63" s="66">
        <f t="shared" si="34"/>
      </c>
      <c r="BB63" s="66">
        <f t="shared" si="35"/>
      </c>
    </row>
    <row r="64" spans="1:54" ht="18" customHeight="1">
      <c r="A64" s="86">
        <f t="shared" si="42"/>
      </c>
      <c r="B64" s="86">
        <f t="shared" si="43"/>
      </c>
      <c r="C64" s="87">
        <f t="shared" si="44"/>
      </c>
      <c r="D64" s="87">
        <f t="shared" si="15"/>
      </c>
      <c r="E64" s="85">
        <f t="shared" si="16"/>
      </c>
      <c r="G64" s="80"/>
      <c r="H64" s="80"/>
      <c r="I64" s="66">
        <f t="shared" si="3"/>
      </c>
      <c r="J64" s="66">
        <v>0.0062</v>
      </c>
      <c r="K64" s="66">
        <f t="shared" si="17"/>
      </c>
      <c r="L64" s="66">
        <f t="shared" si="45"/>
      </c>
      <c r="M64" s="66">
        <f t="shared" si="18"/>
      </c>
      <c r="N64">
        <f t="shared" si="5"/>
      </c>
      <c r="Q64" s="66">
        <f t="shared" si="19"/>
      </c>
      <c r="R64" s="66">
        <f t="shared" si="20"/>
      </c>
      <c r="S64" s="66">
        <f t="shared" si="21"/>
      </c>
      <c r="T64" s="66">
        <f t="shared" si="22"/>
      </c>
      <c r="U64" s="66">
        <f t="shared" si="23"/>
      </c>
      <c r="V64" s="66">
        <f t="shared" si="24"/>
      </c>
      <c r="W64" s="66">
        <f t="shared" si="25"/>
      </c>
      <c r="X64" s="66">
        <f t="shared" si="26"/>
      </c>
      <c r="Y64" s="66">
        <f t="shared" si="27"/>
      </c>
      <c r="Z64" s="66">
        <f t="shared" si="28"/>
      </c>
      <c r="AA64" s="66">
        <f t="shared" si="29"/>
      </c>
      <c r="AB64" s="66">
        <f t="shared" si="6"/>
      </c>
      <c r="BA64" s="66">
        <f t="shared" si="34"/>
      </c>
      <c r="BB64" s="66">
        <f t="shared" si="35"/>
      </c>
    </row>
    <row r="65" spans="1:54" ht="18" customHeight="1">
      <c r="A65" s="86">
        <f t="shared" si="42"/>
      </c>
      <c r="B65" s="86">
        <f t="shared" si="43"/>
      </c>
      <c r="C65" s="87">
        <f t="shared" si="44"/>
      </c>
      <c r="D65" s="87">
        <f t="shared" si="15"/>
      </c>
      <c r="E65" s="85">
        <f t="shared" si="16"/>
      </c>
      <c r="G65" s="80"/>
      <c r="H65" s="80"/>
      <c r="I65" s="66">
        <f t="shared" si="3"/>
      </c>
      <c r="J65" s="66">
        <v>0.0063</v>
      </c>
      <c r="K65" s="66">
        <f t="shared" si="17"/>
      </c>
      <c r="L65" s="66">
        <f t="shared" si="45"/>
      </c>
      <c r="M65" s="66">
        <f t="shared" si="18"/>
      </c>
      <c r="N65">
        <f t="shared" si="5"/>
      </c>
      <c r="Q65" s="66">
        <f t="shared" si="19"/>
      </c>
      <c r="R65" s="66">
        <f t="shared" si="20"/>
      </c>
      <c r="S65" s="66">
        <f t="shared" si="21"/>
      </c>
      <c r="T65" s="66">
        <f t="shared" si="22"/>
      </c>
      <c r="U65" s="66">
        <f t="shared" si="23"/>
      </c>
      <c r="V65" s="66">
        <f t="shared" si="24"/>
      </c>
      <c r="W65" s="66">
        <f t="shared" si="25"/>
      </c>
      <c r="X65" s="66">
        <f t="shared" si="26"/>
      </c>
      <c r="Y65" s="66">
        <f t="shared" si="27"/>
      </c>
      <c r="Z65" s="66">
        <f t="shared" si="28"/>
      </c>
      <c r="AA65" s="66">
        <f t="shared" si="29"/>
      </c>
      <c r="AB65" s="66">
        <f t="shared" si="6"/>
      </c>
      <c r="BA65" s="66">
        <f t="shared" si="34"/>
      </c>
      <c r="BB65" s="66">
        <f t="shared" si="35"/>
      </c>
    </row>
    <row r="66" spans="1:54" ht="18" customHeight="1">
      <c r="A66" s="86">
        <f t="shared" si="42"/>
      </c>
      <c r="B66" s="86">
        <f t="shared" si="43"/>
      </c>
      <c r="C66" s="87">
        <f t="shared" si="44"/>
      </c>
      <c r="D66" s="87">
        <f t="shared" si="15"/>
      </c>
      <c r="E66" s="85">
        <f t="shared" si="16"/>
      </c>
      <c r="G66" s="80"/>
      <c r="H66" s="80"/>
      <c r="I66" s="66">
        <f t="shared" si="3"/>
      </c>
      <c r="J66" s="66">
        <v>0.0064</v>
      </c>
      <c r="K66" s="66">
        <f t="shared" si="17"/>
      </c>
      <c r="L66" s="66">
        <f t="shared" si="45"/>
      </c>
      <c r="M66" s="66">
        <f t="shared" si="18"/>
      </c>
      <c r="N66">
        <f t="shared" si="5"/>
      </c>
      <c r="Q66" s="66">
        <f t="shared" si="19"/>
      </c>
      <c r="R66" s="66">
        <f t="shared" si="20"/>
      </c>
      <c r="S66" s="66">
        <f t="shared" si="21"/>
      </c>
      <c r="T66" s="66">
        <f t="shared" si="22"/>
      </c>
      <c r="U66" s="66">
        <f t="shared" si="23"/>
      </c>
      <c r="V66" s="66">
        <f t="shared" si="24"/>
      </c>
      <c r="W66" s="66">
        <f t="shared" si="25"/>
      </c>
      <c r="X66" s="66">
        <f t="shared" si="26"/>
      </c>
      <c r="Y66" s="66">
        <f t="shared" si="27"/>
      </c>
      <c r="Z66" s="66">
        <f t="shared" si="28"/>
      </c>
      <c r="AA66" s="66">
        <f t="shared" si="29"/>
      </c>
      <c r="AB66" s="66">
        <f t="shared" si="6"/>
      </c>
      <c r="BA66" s="66">
        <f t="shared" si="34"/>
      </c>
      <c r="BB66" s="66">
        <f t="shared" si="35"/>
      </c>
    </row>
    <row r="67" spans="1:54" ht="18" customHeight="1">
      <c r="A67" s="86">
        <f t="shared" si="42"/>
      </c>
      <c r="B67" s="86">
        <f>IF(G67=0,"",INDEX(H$3:H$70,MATCH(C67,I$3:I$70,0)))</f>
      </c>
      <c r="C67" s="87">
        <f t="shared" si="44"/>
      </c>
      <c r="D67" s="87">
        <f t="shared" si="15"/>
      </c>
      <c r="E67" s="85">
        <f t="shared" si="16"/>
      </c>
      <c r="G67" s="80"/>
      <c r="H67" s="80"/>
      <c r="I67" s="66">
        <f t="shared" si="3"/>
      </c>
      <c r="J67" s="66">
        <v>0.0065</v>
      </c>
      <c r="K67" s="66">
        <f t="shared" si="17"/>
      </c>
      <c r="L67" s="66">
        <f t="shared" si="45"/>
      </c>
      <c r="M67" s="66">
        <f t="shared" si="18"/>
      </c>
      <c r="N67">
        <f>IF(G67="","",INDEX(AM$3:AM$42,MATCH(G67,AI$3:AI$42,0)))</f>
      </c>
      <c r="Q67" s="66">
        <f t="shared" si="19"/>
      </c>
      <c r="R67" s="66">
        <f t="shared" si="20"/>
      </c>
      <c r="S67" s="66">
        <f t="shared" si="21"/>
      </c>
      <c r="T67" s="66">
        <f t="shared" si="22"/>
      </c>
      <c r="U67" s="66">
        <f t="shared" si="23"/>
      </c>
      <c r="V67" s="66">
        <f t="shared" si="24"/>
      </c>
      <c r="W67" s="66">
        <f t="shared" si="25"/>
      </c>
      <c r="X67" s="66">
        <f t="shared" si="26"/>
      </c>
      <c r="Y67" s="66">
        <f t="shared" si="27"/>
      </c>
      <c r="Z67" s="66">
        <f t="shared" si="28"/>
      </c>
      <c r="AA67" s="66">
        <f t="shared" si="29"/>
      </c>
      <c r="AB67" s="66">
        <f>(IF(G67=0,"",INDEX(BY$3:BY$42,MATCH(G67,BU$3:BU$42,0))))</f>
      </c>
      <c r="BA67" s="66">
        <f t="shared" si="34"/>
      </c>
      <c r="BB67" s="66">
        <f t="shared" si="35"/>
      </c>
    </row>
    <row r="68" spans="1:54" ht="18" customHeight="1">
      <c r="A68" s="86">
        <f t="shared" si="42"/>
      </c>
      <c r="B68" s="86">
        <f>IF(G68=0,"",INDEX(H$3:H$70,MATCH(C68,I$3:I$70,0)))</f>
      </c>
      <c r="C68" s="87">
        <f t="shared" si="44"/>
      </c>
      <c r="D68" s="87">
        <f>IF(C68="","",ROUNDDOWN(C68,0))</f>
      </c>
      <c r="E68" s="85">
        <f>IF(D68="","",RANK(D68,D$3:D$70))</f>
      </c>
      <c r="G68" s="80"/>
      <c r="H68" s="80"/>
      <c r="I68" s="66">
        <f>IF(G68="","",SUM(J68+K68+M68+Q68+S68+U68+W68+Y68+AA68+BA68))</f>
      </c>
      <c r="J68" s="66">
        <v>0.0066</v>
      </c>
      <c r="K68" s="66">
        <f>IF(ISERROR(L68),0,L68)</f>
      </c>
      <c r="L68" s="66">
        <f t="shared" si="45"/>
      </c>
      <c r="M68" s="66">
        <f>IF(ISERROR(N68),0,N68)</f>
      </c>
      <c r="N68">
        <f>IF(G68="","",INDEX(AM$3:AM$42,MATCH(G68,AI$3:AI$42,0)))</f>
      </c>
      <c r="Q68" s="66">
        <f>IF(ISERROR(R68),0,R68)</f>
      </c>
      <c r="R68" s="66">
        <f>(IF(G68=0,"",INDEX(AS$3:AS$42,MATCH(G68,AO$3:AO$42,0))))</f>
      </c>
      <c r="S68" s="66">
        <f>IF(ISERROR(T68),0,T68)</f>
      </c>
      <c r="T68" s="66">
        <f>(IF(G68=0,"",INDEX(AY$3:AY$42,MATCH(G68,AU$3:AU$42,0))))</f>
      </c>
      <c r="U68" s="66">
        <f>IF(ISERROR(V68),0,V68)</f>
      </c>
      <c r="V68" s="66">
        <f>(IF(G68=0,"",INDEX(BG$3:BG$42,MATCH(G68,BC$3:BC$42,0))))</f>
      </c>
      <c r="W68" s="66">
        <f>IF(ISERROR(X68),0,X68)</f>
      </c>
      <c r="X68" s="66">
        <f>(IF(G68=0,"",INDEX(BM$3:BM$42,MATCH(G68,BI$3:BI$42,0))))</f>
      </c>
      <c r="Y68" s="66">
        <f>IF(ISERROR(Z68),0,Z68)</f>
      </c>
      <c r="Z68" s="66">
        <f>(IF(G68=0,"",INDEX(BS$3:BS$42,MATCH(G68,BO$3:BO$42,0))))</f>
      </c>
      <c r="AA68" s="66">
        <f>IF(ISERROR(AB68),0,AB68)</f>
      </c>
      <c r="AB68" s="66">
        <f>(IF(G68=0,"",INDEX(BY$3:BY$42,MATCH(G68,BU$3:BU$42,0))))</f>
      </c>
      <c r="BA68" s="66">
        <f>IF(ISERROR(BB68),0,BB68)</f>
      </c>
      <c r="BB68" s="66">
        <f>(IF(G68=0,"",INDEX(CE$3:CE$42,MATCH(G68,CA$3:CA$42,0))))</f>
      </c>
    </row>
    <row r="69" spans="1:54" ht="18" customHeight="1">
      <c r="A69" s="86">
        <f t="shared" si="42"/>
      </c>
      <c r="B69" s="86">
        <f>IF(G69=0,"",INDEX(H$3:H$70,MATCH(C69,I$3:I$70,0)))</f>
      </c>
      <c r="C69" s="87">
        <f t="shared" si="44"/>
      </c>
      <c r="D69" s="87">
        <f>IF(C69="","",ROUNDDOWN(C69,0))</f>
      </c>
      <c r="E69" s="85">
        <f>IF(D69="","",RANK(D69,D$3:D$70))</f>
      </c>
      <c r="G69" s="80"/>
      <c r="H69" s="80"/>
      <c r="I69" s="66">
        <f>IF(G69="","",SUM(J69+K69+M69+Q69+S69+U69+W69+Y69+AA69+BA69))</f>
      </c>
      <c r="J69" s="66">
        <v>0.0067</v>
      </c>
      <c r="K69" s="66">
        <f>IF(ISERROR(L69),0,L69)</f>
      </c>
      <c r="L69" s="66">
        <f t="shared" si="45"/>
      </c>
      <c r="M69" s="66">
        <f>IF(ISERROR(N69),0,N69)</f>
      </c>
      <c r="N69">
        <f>IF(G69="","",INDEX(AM$3:AM$42,MATCH(G69,AI$3:AI$42,0)))</f>
      </c>
      <c r="Q69" s="66">
        <f>IF(ISERROR(R69),0,R69)</f>
      </c>
      <c r="R69" s="66">
        <f>(IF(G69=0,"",INDEX(AS$3:AS$42,MATCH(G69,AO$3:AO$42,0))))</f>
      </c>
      <c r="S69" s="66">
        <f>IF(ISERROR(T69),0,T69)</f>
      </c>
      <c r="T69" s="66">
        <f>(IF(G69=0,"",INDEX(AY$3:AY$42,MATCH(G69,AU$3:AU$42,0))))</f>
      </c>
      <c r="U69" s="66">
        <f>IF(ISERROR(V69),0,V69)</f>
      </c>
      <c r="V69" s="66">
        <f>(IF(G69=0,"",INDEX(BG$3:BG$42,MATCH(G69,BC$3:BC$42,0))))</f>
      </c>
      <c r="W69" s="66">
        <f>IF(ISERROR(X69),0,X69)</f>
      </c>
      <c r="X69" s="66">
        <f>(IF(G69=0,"",INDEX(BM$3:BM$42,MATCH(G69,BI$3:BI$42,0))))</f>
      </c>
      <c r="Y69" s="66">
        <f>IF(ISERROR(Z69),0,Z69)</f>
      </c>
      <c r="Z69" s="66">
        <f>(IF(G69=0,"",INDEX(BS$3:BS$42,MATCH(G69,BO$3:BO$42,0))))</f>
      </c>
      <c r="AA69" s="66">
        <f>IF(ISERROR(AB69),0,AB69)</f>
      </c>
      <c r="AB69" s="66">
        <f>(IF(G69=0,"",INDEX(BY$3:BY$42,MATCH(G69,BU$3:BU$42,0))))</f>
      </c>
      <c r="BA69" s="66">
        <f>IF(ISERROR(BB69),0,BB69)</f>
      </c>
      <c r="BB69" s="66">
        <f>(IF(G69=0,"",INDEX(CE$3:CE$42,MATCH(G69,CA$3:CA$42,0))))</f>
      </c>
    </row>
    <row r="70" spans="1:54" ht="18" customHeight="1">
      <c r="A70" s="86">
        <f t="shared" si="42"/>
      </c>
      <c r="B70" s="86">
        <f>IF(G70=0,"",INDEX(H$3:H$70,MATCH(C70,I$3:I$70,0)))</f>
      </c>
      <c r="C70" s="87">
        <f t="shared" si="44"/>
      </c>
      <c r="D70" s="87">
        <f>IF(C70="","",ROUNDDOWN(C70,0))</f>
      </c>
      <c r="E70" s="85">
        <f>IF(D70="","",RANK(D70,D$3:D$70))</f>
      </c>
      <c r="G70" s="80"/>
      <c r="H70" s="80"/>
      <c r="I70" s="66">
        <f>IF(G70="","",SUM(J70+K70+M70+Q70+S70+U70+W70+Y70+AA70+BA70))</f>
      </c>
      <c r="J70" s="66">
        <v>0.0068</v>
      </c>
      <c r="K70" s="66">
        <f>IF(ISERROR(L70),0,L70)</f>
      </c>
      <c r="L70" s="66">
        <f t="shared" si="45"/>
      </c>
      <c r="M70" s="66">
        <f>IF(ISERROR(N70),0,N70)</f>
      </c>
      <c r="N70">
        <f>IF(G70="","",INDEX(AM$3:AM$42,MATCH(G70,AI$3:AI$42,0)))</f>
      </c>
      <c r="Q70" s="66">
        <f>IF(ISERROR(R70),0,R70)</f>
      </c>
      <c r="R70" s="66">
        <f>(IF(G70=0,"",INDEX(AS$3:AS$42,MATCH(G70,AO$3:AO$42,0))))</f>
      </c>
      <c r="S70" s="66">
        <f>IF(ISERROR(T70),0,T70)</f>
      </c>
      <c r="T70" s="66">
        <f>(IF(G70=0,"",INDEX(AY$3:AY$42,MATCH(G70,AU$3:AU$42,0))))</f>
      </c>
      <c r="U70" s="66">
        <f>IF(ISERROR(V70),0,V70)</f>
      </c>
      <c r="V70" s="66">
        <f>(IF(G70=0,"",INDEX(BG$3:BG$42,MATCH(G70,BC$3:BC$42,0))))</f>
      </c>
      <c r="W70" s="66">
        <f>IF(ISERROR(X70),0,X70)</f>
      </c>
      <c r="X70" s="66">
        <f>(IF(G70=0,"",INDEX(BM$3:BM$42,MATCH(G70,BI$3:BI$42,0))))</f>
      </c>
      <c r="Y70" s="66">
        <f>IF(ISERROR(Z70),0,Z70)</f>
      </c>
      <c r="Z70" s="66">
        <f>(IF(G70=0,"",INDEX(BS$3:BS$42,MATCH(G70,BO$3:BO$42,0))))</f>
      </c>
      <c r="AA70" s="66">
        <f>IF(ISERROR(AB70),0,AB70)</f>
      </c>
      <c r="AB70" s="66">
        <f>(IF(G70=0,"",INDEX(BY$3:BY$42,MATCH(G70,BU$3:BU$42,0))))</f>
      </c>
      <c r="BA70" s="66">
        <f>IF(ISERROR(BB70),0,BB70)</f>
      </c>
      <c r="BB70" s="66">
        <f>(IF(G70=0,"",INDEX(CE$3:CE$42,MATCH(G70,CA$3:CA$42,0))))</f>
      </c>
    </row>
  </sheetData>
  <sheetProtection password="C6EE" sheet="1" selectLockedCells="1"/>
  <mergeCells count="18">
    <mergeCell ref="BU1:BY1"/>
    <mergeCell ref="CA1:CE1"/>
    <mergeCell ref="AU1:AY1"/>
    <mergeCell ref="Y2:Z2"/>
    <mergeCell ref="AA2:AB2"/>
    <mergeCell ref="AO1:AS1"/>
    <mergeCell ref="AC1:AG1"/>
    <mergeCell ref="AI1:AM1"/>
    <mergeCell ref="BO1:BS1"/>
    <mergeCell ref="BI1:BM1"/>
    <mergeCell ref="U2:V2"/>
    <mergeCell ref="BC1:BG1"/>
    <mergeCell ref="BA2:BB2"/>
    <mergeCell ref="W2:X2"/>
    <mergeCell ref="K2:L2"/>
    <mergeCell ref="M2:N2"/>
    <mergeCell ref="Q2:R2"/>
    <mergeCell ref="S2:T2"/>
  </mergeCells>
  <conditionalFormatting sqref="G43">
    <cfRule type="cellIs" priority="1" dxfId="0" operator="equal" stopIfTrue="1">
      <formula>"G43=0"</formula>
    </cfRule>
  </conditionalFormatting>
  <printOptions horizontalCentered="1"/>
  <pageMargins left="0.7086614173228347" right="0.7086614173228347" top="0.3937007874015748" bottom="0.3937007874015748" header="0.31496062992125984" footer="0.31496062992125984"/>
  <pageSetup fitToHeight="1" fitToWidth="1" orientation="portrait" paperSize="9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2">
      <selection activeCell="I14" sqref="I1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67" t="s">
        <v>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39.75" customHeight="1">
      <c r="A2" s="176" t="s">
        <v>107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</v>
      </c>
      <c r="AI3" s="4" t="str">
        <f>B5</f>
        <v>H. Frerichs</v>
      </c>
    </row>
    <row r="4" spans="1:35" s="4" customFormat="1" ht="30" customHeight="1">
      <c r="A4" s="199" t="str">
        <f>'1.Sptg'!$A$4</f>
        <v>VWG</v>
      </c>
      <c r="B4" s="200"/>
      <c r="C4" s="17" t="s">
        <v>0</v>
      </c>
      <c r="D4" s="15" t="s">
        <v>5</v>
      </c>
      <c r="E4" s="7" t="s">
        <v>8</v>
      </c>
      <c r="F4" s="3"/>
      <c r="G4" s="199" t="str">
        <f>'1.Sptg'!$G$4</f>
        <v>Tele / Post 2</v>
      </c>
      <c r="H4" s="200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28</v>
      </c>
      <c r="AI4" s="4" t="str">
        <f>B6</f>
        <v>T. Jacobs</v>
      </c>
    </row>
    <row r="5" spans="1:35" s="4" customFormat="1" ht="30" customHeight="1">
      <c r="A5" s="7">
        <v>1</v>
      </c>
      <c r="B5" s="95" t="s">
        <v>77</v>
      </c>
      <c r="C5" s="20">
        <v>542</v>
      </c>
      <c r="D5" s="13">
        <f>IF(C5="","",C5-546)</f>
        <v>-4</v>
      </c>
      <c r="E5" s="7">
        <f>IF(C5=0,"",INDEX(Einzelwertung!M$3:M$70,MATCH(B5,Einzelwertung!G$3:G$70,0)))</f>
        <v>19</v>
      </c>
      <c r="F5" s="3"/>
      <c r="G5" s="7">
        <v>1</v>
      </c>
      <c r="H5" s="95" t="s">
        <v>80</v>
      </c>
      <c r="I5" s="20">
        <v>542</v>
      </c>
      <c r="J5" s="13">
        <f>IF(I5="","",I5-546)</f>
        <v>-4</v>
      </c>
      <c r="K5" s="7">
        <f>IF(I5=0,"",INDEX(Einzelwertung!M$3:M$70,MATCH(H5,Einzelwertung!G$3:G$70,0)))</f>
        <v>19</v>
      </c>
      <c r="M5" s="171" t="s">
        <v>28</v>
      </c>
      <c r="N5" s="172"/>
      <c r="O5" s="172"/>
      <c r="P5" s="172"/>
      <c r="Q5" s="172"/>
      <c r="R5" s="173"/>
      <c r="AH5" s="4">
        <f>MATCH(AI5,Einzelwertung!G$3:G$70,0)</f>
        <v>1</v>
      </c>
      <c r="AI5" s="4" t="str">
        <f>B7</f>
        <v>E. Bruns</v>
      </c>
    </row>
    <row r="6" spans="1:35" s="4" customFormat="1" ht="30" customHeight="1">
      <c r="A6" s="7">
        <v>2</v>
      </c>
      <c r="B6" s="95" t="s">
        <v>102</v>
      </c>
      <c r="C6" s="20">
        <v>481</v>
      </c>
      <c r="D6" s="13">
        <f>IF(C6="","",C6-546)</f>
        <v>-65</v>
      </c>
      <c r="E6" s="7">
        <f>IF(C6=0,"",INDEX(Einzelwertung!M$3:M$70,MATCH(B6,Einzelwertung!G$3:G$70,0)))</f>
        <v>10</v>
      </c>
      <c r="F6" s="3"/>
      <c r="G6" s="7">
        <v>2</v>
      </c>
      <c r="H6" s="95" t="s">
        <v>104</v>
      </c>
      <c r="I6" s="20">
        <v>513</v>
      </c>
      <c r="J6" s="13">
        <f>IF(I6="","",I6-546)</f>
        <v>-33</v>
      </c>
      <c r="K6" s="7">
        <f>IF(I6=0,"",INDEX(Einzelwertung!M$3:M$70,MATCH(H6,Einzelwertung!G$3:G$70,0)))</f>
        <v>13</v>
      </c>
      <c r="M6" s="58" t="s">
        <v>1</v>
      </c>
      <c r="N6" s="59" t="s">
        <v>2</v>
      </c>
      <c r="O6" s="60" t="s">
        <v>0</v>
      </c>
      <c r="P6" s="61"/>
      <c r="Q6" s="180" t="s">
        <v>3</v>
      </c>
      <c r="R6" s="182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4</v>
      </c>
      <c r="AI6" s="4" t="str">
        <f>B8</f>
        <v>T. Fromhage</v>
      </c>
    </row>
    <row r="7" spans="1:35" s="4" customFormat="1" ht="30" customHeight="1">
      <c r="A7" s="7">
        <v>3</v>
      </c>
      <c r="B7" s="95" t="s">
        <v>75</v>
      </c>
      <c r="C7" s="20">
        <v>512</v>
      </c>
      <c r="D7" s="13">
        <f>IF(C7="","",C7-546)</f>
        <v>-34</v>
      </c>
      <c r="E7" s="7">
        <f>IF(C7=0,"",INDEX(Einzelwertung!M$3:M$70,MATCH(B7,Einzelwertung!G$3:G$70,0)))</f>
        <v>11</v>
      </c>
      <c r="F7" s="3"/>
      <c r="G7" s="7">
        <v>3</v>
      </c>
      <c r="H7" s="95" t="s">
        <v>81</v>
      </c>
      <c r="I7" s="20">
        <v>514</v>
      </c>
      <c r="J7" s="13">
        <f>IF(I7="","",I7-546)</f>
        <v>-32</v>
      </c>
      <c r="K7" s="7">
        <f>IF(I7=0,"",INDEX(Einzelwertung!M$3:M$70,MATCH(H7,Einzelwertung!G$3:G$70,0)))</f>
        <v>14</v>
      </c>
      <c r="M7" s="26">
        <f>IF(Z$7=0,"",RANK(P7,$P$7:$P$14))</f>
        <v>1</v>
      </c>
      <c r="N7" s="63" t="str">
        <f>IF($AA$7=0,"",INDEX(Y$7:Y$14,MATCH(O7,AB$7:AB$14,0)))</f>
        <v>OLB</v>
      </c>
      <c r="O7" s="35">
        <f>IF($AA$14&gt;0,"",LARGE(AB$7:AB$14,ROW()-6))</f>
        <v>2153.04</v>
      </c>
      <c r="P7" s="39">
        <f>IF($AA$14&gt;0,"",LARGE(Z$7:Z$14,ROW()-6))</f>
        <v>2153</v>
      </c>
      <c r="Q7" s="181"/>
      <c r="R7" s="183"/>
      <c r="S7" s="38">
        <f>'1.Sptg'!U7</f>
        <v>4.001</v>
      </c>
      <c r="T7" s="38">
        <v>0.001</v>
      </c>
      <c r="U7" s="43">
        <f aca="true" t="shared" si="0" ref="U7:U12">SUM(S7+T7+W7)</f>
        <v>8.002</v>
      </c>
      <c r="V7" s="38">
        <f aca="true" t="shared" si="1" ref="V7:V12">IF($Z7=0,"",RANK(Z7,Z$7:Z$14))</f>
        <v>3</v>
      </c>
      <c r="W7" s="38">
        <f>IF($Z$7=0,0,INDEX(AD$8:AD$15,MATCH(V7,AC$8:AC$15)))</f>
        <v>4</v>
      </c>
      <c r="X7" s="4">
        <v>0.01</v>
      </c>
      <c r="Y7" s="37" t="str">
        <f>$A$4</f>
        <v>VWG</v>
      </c>
      <c r="Z7" s="4">
        <f>$C$10</f>
        <v>2085</v>
      </c>
      <c r="AA7" s="4">
        <f>SUM(Z7:Z14)</f>
        <v>8319</v>
      </c>
      <c r="AB7" s="4">
        <f aca="true" t="shared" si="2" ref="AB7:AB12">SUM(Z7+X7)</f>
        <v>2085.01</v>
      </c>
      <c r="AC7" s="4" t="s">
        <v>1</v>
      </c>
      <c r="AD7" s="4" t="s">
        <v>8</v>
      </c>
      <c r="AH7" s="4" t="e">
        <f>MATCH(AI7,Einzelwertung!G$3:G$70,0)</f>
        <v>#N/A</v>
      </c>
      <c r="AI7" s="4">
        <f>B9</f>
        <v>0</v>
      </c>
    </row>
    <row r="8" spans="1:35" s="4" customFormat="1" ht="30" customHeight="1">
      <c r="A8" s="7">
        <v>4</v>
      </c>
      <c r="B8" s="95" t="s">
        <v>78</v>
      </c>
      <c r="C8" s="20">
        <v>550</v>
      </c>
      <c r="D8" s="13">
        <f>IF(C8="","",C8-546)</f>
        <v>4</v>
      </c>
      <c r="E8" s="7">
        <f>IF(C8=0,"",INDEX(Einzelwertung!M$3:M$70,MATCH(B8,Einzelwertung!G$3:G$70,0)))</f>
        <v>24</v>
      </c>
      <c r="F8" s="3"/>
      <c r="G8" s="7">
        <v>4</v>
      </c>
      <c r="H8" s="95" t="s">
        <v>82</v>
      </c>
      <c r="I8" s="20">
        <v>549</v>
      </c>
      <c r="J8" s="13">
        <f>IF(I8="","",I8-546)</f>
        <v>3</v>
      </c>
      <c r="K8" s="7">
        <f>IF(I8=0,"",INDEX(Einzelwertung!M$3:M$70,MATCH(H8,Einzelwertung!G$3:G$70,0)))</f>
        <v>23</v>
      </c>
      <c r="M8" s="26">
        <f>IF(Z$7=0,"",RANK(P8,$P$7:$P$14))</f>
        <v>2</v>
      </c>
      <c r="N8" s="64" t="str">
        <f>IF($AA$7=0,"",INDEX(Y$7:Y$14,MATCH(O8,AB$7:AB$14,0)))</f>
        <v>Tele / Post 2</v>
      </c>
      <c r="O8" s="28">
        <f>IF($AA$14&gt;0,"",LARGE(AB$7:AB$14,ROW()-6))</f>
        <v>2118.02</v>
      </c>
      <c r="P8" s="39">
        <f>IF($AA$14&gt;0,"",LARGE(Z$7:Z$14,ROW()-6))</f>
        <v>2118</v>
      </c>
      <c r="Q8" s="29">
        <f>IF($AA$7=0," ",($O$7-O8)*-1)</f>
        <v>-35.01999999999998</v>
      </c>
      <c r="R8" s="30">
        <f>IF($AA$7=0," ",(O7-O8)*-1)</f>
        <v>-35.01999999999998</v>
      </c>
      <c r="S8" s="38">
        <f>'1.Sptg'!U8</f>
        <v>2.002</v>
      </c>
      <c r="T8" s="38">
        <v>0.002</v>
      </c>
      <c r="U8" s="43">
        <f t="shared" si="0"/>
        <v>7.004</v>
      </c>
      <c r="V8" s="38">
        <f t="shared" si="1"/>
        <v>2</v>
      </c>
      <c r="W8" s="38">
        <f>IF($Z$8=0,0,INDEX(AD$8:AD$15,MATCH(V8,AC$8:AC$15)))</f>
        <v>5</v>
      </c>
      <c r="X8" s="4">
        <v>0.02</v>
      </c>
      <c r="Y8" s="37" t="str">
        <f>$G$4</f>
        <v>Tele / Post 2</v>
      </c>
      <c r="Z8" s="4">
        <f>$I$10</f>
        <v>2118</v>
      </c>
      <c r="AB8" s="4">
        <f t="shared" si="2"/>
        <v>2118.02</v>
      </c>
      <c r="AC8" s="4">
        <v>1</v>
      </c>
      <c r="AD8" s="4">
        <v>6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/>
      <c r="C9" s="20"/>
      <c r="D9" s="13">
        <f>IF(C9="","",C9-546)</f>
      </c>
      <c r="E9" s="7">
        <f>IF(C9=0,"",INDEX(Einzelwertung!M$3:M$70,MATCH(B9,Einzelwertung!G$3:G$70,0)))</f>
      </c>
      <c r="F9" s="3"/>
      <c r="G9" s="14">
        <v>5</v>
      </c>
      <c r="H9" s="95" t="s">
        <v>110</v>
      </c>
      <c r="I9" s="20">
        <v>513</v>
      </c>
      <c r="J9" s="13">
        <f>IF(I9="","",I9-546)</f>
        <v>-33</v>
      </c>
      <c r="K9" s="7">
        <f>IF(I9=0,"",INDEX(Einzelwertung!M$3:M$70,MATCH(H9,Einzelwertung!G$3:G$70,0)))</f>
        <v>13</v>
      </c>
      <c r="M9" s="26">
        <f>IF(Z$7=0,"",RANK(P9,$P$7:$P$14))</f>
        <v>3</v>
      </c>
      <c r="N9" s="64" t="str">
        <f>IF($AA$7=0,"",INDEX(Y$7:Y$14,MATCH(O9,AB$7:AB$14,0)))</f>
        <v>VWG</v>
      </c>
      <c r="O9" s="28">
        <f>IF($AA$14&gt;0,"",LARGE(AB$7:AB$14,ROW()-6))</f>
        <v>2085.01</v>
      </c>
      <c r="P9" s="39">
        <f>IF($AA$14&gt;0,"",LARGE(Z$7:Z$14,ROW()-6))</f>
        <v>2085</v>
      </c>
      <c r="Q9" s="29">
        <f>IF($AA$7=0," ",($O$7-O9)*-1)</f>
        <v>-68.02999999999975</v>
      </c>
      <c r="R9" s="30">
        <f>IF($AA$7=0," ",(O8-O9)*-1)</f>
        <v>-33.00999999999976</v>
      </c>
      <c r="S9" s="38">
        <f>'1.Sptg'!U9</f>
        <v>1.003</v>
      </c>
      <c r="T9" s="38">
        <v>0.003</v>
      </c>
      <c r="U9" s="43">
        <f t="shared" si="0"/>
        <v>1.0059999999999998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5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4</v>
      </c>
      <c r="B10" s="22" t="s">
        <v>6</v>
      </c>
      <c r="C10" s="21">
        <f>SUM(C5:C9,IF(A10=5,-MIN(C5:C9)))</f>
        <v>2085</v>
      </c>
      <c r="D10" s="21">
        <f>SUM(D5:D9,IF(A10=5,-MIN(D5:D9)))</f>
        <v>-99</v>
      </c>
      <c r="E10" s="47"/>
      <c r="F10" s="3"/>
      <c r="G10" s="19">
        <f>COUNT(I5:I9)</f>
        <v>5</v>
      </c>
      <c r="H10" s="22" t="s">
        <v>6</v>
      </c>
      <c r="I10" s="18">
        <f>SUM(I5:I9,IF(G10=5,-MIN(I5:I9)))</f>
        <v>2118</v>
      </c>
      <c r="J10" s="18">
        <f>SUM(J5:J9,IF(G10=5,-MIN(J5:J9)))</f>
        <v>-66</v>
      </c>
      <c r="K10" s="119"/>
      <c r="M10" s="26">
        <f>IF(Z$7=0,"",RANK(P10,$P$7:$P$14))</f>
        <v>4</v>
      </c>
      <c r="N10" s="65" t="str">
        <f>IF($AA$7=0,"",INDEX(Y$7:Y$14,MATCH(O10,AB$7:AB$14,0)))</f>
        <v>Stadt Oldenburg</v>
      </c>
      <c r="O10" s="28">
        <f>IF($AA$14&gt;0,"",LARGE(AB$7:AB$14,ROW()-6))</f>
        <v>1963.05</v>
      </c>
      <c r="P10" s="39">
        <f>IF($AA$14&gt;0,"",LARGE(Z$7:Z$14,ROW()-6))</f>
        <v>1963</v>
      </c>
      <c r="Q10" s="29">
        <f>IF($AA$7=0," ",($O$7-O10)*-1)</f>
        <v>-189.99</v>
      </c>
      <c r="R10" s="30">
        <f>IF($AA$7=0," ",(O9-O10)*-1)</f>
        <v>-121.96000000000026</v>
      </c>
      <c r="S10" s="38">
        <f>'1.Sptg'!U10</f>
        <v>1.004</v>
      </c>
      <c r="T10" s="38">
        <v>0.004</v>
      </c>
      <c r="U10" s="43">
        <f t="shared" si="0"/>
        <v>7.008</v>
      </c>
      <c r="V10" s="38">
        <f t="shared" si="1"/>
        <v>1</v>
      </c>
      <c r="W10" s="38">
        <f>IF($Z$10=0,0,INDEX(AD$8:AD$15,MATCH(V10,AC$8:AC$15)))</f>
        <v>6</v>
      </c>
      <c r="X10" s="4">
        <v>0.04</v>
      </c>
      <c r="Y10" s="37" t="str">
        <f>$G$13</f>
        <v>OLB</v>
      </c>
      <c r="Z10" s="4">
        <f>$I$19</f>
        <v>2153</v>
      </c>
      <c r="AB10" s="4">
        <f t="shared" si="2"/>
        <v>2153.04</v>
      </c>
      <c r="AC10" s="4">
        <v>3</v>
      </c>
      <c r="AD10" s="4">
        <v>4</v>
      </c>
      <c r="AH10" s="4">
        <f>MATCH(AI10,Einzelwertung!G$3:G$70,0)</f>
        <v>7</v>
      </c>
      <c r="AI10" s="4" t="str">
        <f>H7</f>
        <v>H. Kliche</v>
      </c>
    </row>
    <row r="11" spans="1:35" s="4" customFormat="1" ht="30" customHeight="1">
      <c r="A11" s="19">
        <f>COUNT(#REF!)</f>
        <v>0</v>
      </c>
      <c r="B11" s="16"/>
      <c r="C11" s="174"/>
      <c r="D11" s="174"/>
      <c r="E11" s="140"/>
      <c r="F11" s="3"/>
      <c r="G11" s="19">
        <f>COUNT(#REF!)</f>
        <v>0</v>
      </c>
      <c r="H11" s="16"/>
      <c r="I11" s="174"/>
      <c r="J11" s="174"/>
      <c r="K11" s="140"/>
      <c r="M11" s="96">
        <f>IF(Z$7=0,"",RANK(P11,$P$7:$P$14))</f>
        <v>5</v>
      </c>
      <c r="N11" s="97" t="str">
        <f>IF($AA$7=0,"",INDEX(Y$7:Y$14,MATCH(O11,AB$7:AB$14,0)))</f>
        <v>KDO</v>
      </c>
      <c r="O11" s="150">
        <f>IF($AA$14&gt;0,"",LARGE(AB$7:AB$14,ROW()-6))</f>
        <v>0.06</v>
      </c>
      <c r="P11" s="39">
        <f>IF($AA$14&gt;0,"",LARGE(Z$7:Z$14,ROW()-6))</f>
        <v>0</v>
      </c>
      <c r="Q11" s="100">
        <f>IF($AA$7=0," ",($O$7-O11)*-1)</f>
        <v>-2152.98</v>
      </c>
      <c r="R11" s="125">
        <f>IF($AA$7=0," ",(O10-O11)*-1)</f>
        <v>-1962.99</v>
      </c>
      <c r="S11" s="38">
        <f>'1.Sptg'!U11</f>
        <v>5.005</v>
      </c>
      <c r="T11" s="38">
        <v>0.005</v>
      </c>
      <c r="U11" s="43">
        <f t="shared" si="0"/>
        <v>8.01</v>
      </c>
      <c r="V11" s="38">
        <f t="shared" si="1"/>
        <v>4</v>
      </c>
      <c r="W11" s="38">
        <f>IF($Z$11=0,0,INDEX(AD$8:AD$15,MATCH(V11,AC$8:AC$15)))</f>
        <v>3</v>
      </c>
      <c r="X11" s="4">
        <v>0.05</v>
      </c>
      <c r="Y11" s="37" t="str">
        <f>$A$22</f>
        <v>Stadt Oldenburg</v>
      </c>
      <c r="Z11" s="4">
        <f>$C$28</f>
        <v>1963</v>
      </c>
      <c r="AB11" s="4">
        <f t="shared" si="2"/>
        <v>1963.05</v>
      </c>
      <c r="AC11" s="4">
        <v>4</v>
      </c>
      <c r="AD11" s="4">
        <v>3</v>
      </c>
      <c r="AH11" s="4">
        <f>MATCH(AI11,Einzelwertung!G$3:G$70,0)</f>
        <v>8</v>
      </c>
      <c r="AI11" s="4" t="str">
        <f>H8</f>
        <v>J. Künken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1"/>
      <c r="N12" s="102"/>
      <c r="O12" s="104"/>
      <c r="P12" s="104"/>
      <c r="Q12" s="105"/>
      <c r="R12" s="105"/>
      <c r="S12" s="38">
        <f>'1.Sptg'!U12</f>
        <v>3.006</v>
      </c>
      <c r="T12" s="38">
        <v>0.006</v>
      </c>
      <c r="U12" s="43">
        <f t="shared" si="0"/>
        <v>3.0119999999999996</v>
      </c>
      <c r="V12" s="38">
        <f t="shared" si="1"/>
      </c>
      <c r="W12" s="38">
        <f>IF($Z$12=0,0,INDEX(AD$8:AD$15,MATCH(V12,AC$8:AC$15)))</f>
        <v>0</v>
      </c>
      <c r="X12" s="4">
        <v>0.06</v>
      </c>
      <c r="Y12" s="37" t="str">
        <f>$G$22</f>
        <v>KDO</v>
      </c>
      <c r="Z12" s="4">
        <f>$I$28</f>
        <v>0</v>
      </c>
      <c r="AB12" s="4">
        <f t="shared" si="2"/>
        <v>0.06</v>
      </c>
      <c r="AC12" s="4">
        <v>5</v>
      </c>
      <c r="AD12" s="4">
        <v>2</v>
      </c>
      <c r="AH12" s="4">
        <f>MATCH(AI12,Einzelwertung!G$3:G$70,0)</f>
        <v>34</v>
      </c>
      <c r="AI12" s="4" t="str">
        <f>H9</f>
        <v>D. Schlieben</v>
      </c>
    </row>
    <row r="13" spans="1:35" s="4" customFormat="1" ht="30" customHeight="1">
      <c r="A13" s="196"/>
      <c r="B13" s="196"/>
      <c r="C13" s="143" t="s">
        <v>0</v>
      </c>
      <c r="D13" s="144" t="s">
        <v>5</v>
      </c>
      <c r="E13" s="144"/>
      <c r="F13" s="3"/>
      <c r="G13" s="197" t="str">
        <f>'1.Sptg'!$G$13</f>
        <v>OLB</v>
      </c>
      <c r="H13" s="198"/>
      <c r="I13" s="17" t="s">
        <v>0</v>
      </c>
      <c r="J13" s="15" t="s">
        <v>5</v>
      </c>
      <c r="K13" s="7" t="s">
        <v>8</v>
      </c>
      <c r="M13" s="45"/>
      <c r="N13" s="106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1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/>
      <c r="F14" s="3"/>
      <c r="G14" s="7">
        <v>1</v>
      </c>
      <c r="H14" s="95" t="s">
        <v>87</v>
      </c>
      <c r="I14" s="20">
        <v>543</v>
      </c>
      <c r="J14" s="13">
        <f>IF(I14="","",I14-546)</f>
        <v>-3</v>
      </c>
      <c r="K14" s="7">
        <f>IF(I14=0,"",INDEX(Einzelwertung!M$3:M$70,MATCH(H14,Einzelwertung!G$3:G$70,0)))</f>
        <v>21</v>
      </c>
      <c r="M14" s="45"/>
      <c r="N14" s="106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/>
      <c r="F15" s="3"/>
      <c r="G15" s="7">
        <v>2</v>
      </c>
      <c r="H15" s="95" t="s">
        <v>100</v>
      </c>
      <c r="I15" s="20">
        <v>459</v>
      </c>
      <c r="J15" s="13">
        <f>IF(I15="","",I15-546)</f>
        <v>-87</v>
      </c>
      <c r="K15" s="7">
        <f>IF(I15=0,"",INDEX(Einzelwertung!M$3:M$70,MATCH(H15,Einzelwertung!G$3:G$70,0)))</f>
        <v>9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/>
      <c r="F16" s="3"/>
      <c r="G16" s="7">
        <v>3</v>
      </c>
      <c r="H16" s="95" t="s">
        <v>86</v>
      </c>
      <c r="I16" s="20">
        <v>546</v>
      </c>
      <c r="J16" s="13">
        <f>IF(I16="","",I16-546)</f>
        <v>0</v>
      </c>
      <c r="K16" s="7">
        <f>IF(I16=0,"",INDEX(Einzelwertung!M$3:M$70,MATCH(H16,Einzelwertung!G$3:G$70,0)))</f>
        <v>22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/>
      <c r="F17" s="3"/>
      <c r="G17" s="7">
        <v>4</v>
      </c>
      <c r="H17" s="95" t="s">
        <v>108</v>
      </c>
      <c r="I17" s="20">
        <v>521</v>
      </c>
      <c r="J17" s="13">
        <f>IF(I17="","",I17-546)</f>
        <v>-25</v>
      </c>
      <c r="K17" s="7">
        <f>IF(I17=0,"",INDEX(Einzelwertung!M$3:M$70,MATCH(H17,Einzelwertung!G$3:G$70,0)))</f>
        <v>17</v>
      </c>
      <c r="L17" s="10"/>
      <c r="M17" s="177" t="s">
        <v>29</v>
      </c>
      <c r="N17" s="178"/>
      <c r="O17" s="179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/>
      <c r="F18" s="3"/>
      <c r="G18" s="14">
        <v>5</v>
      </c>
      <c r="H18" s="95" t="s">
        <v>88</v>
      </c>
      <c r="I18" s="20">
        <v>543</v>
      </c>
      <c r="J18" s="13">
        <f>IF(I18="","",I18-546)</f>
        <v>-3</v>
      </c>
      <c r="K18" s="7">
        <f>IF(I18=0,"",INDEX(Einzelwertung!M$3:M$70,MATCH(H18,Einzelwertung!G$3:G$70,0)))</f>
        <v>21</v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14</v>
      </c>
      <c r="AI18" s="4" t="str">
        <f>H14</f>
        <v>E. Oesten</v>
      </c>
    </row>
    <row r="19" spans="1:35" s="4" customFormat="1" ht="30" customHeight="1">
      <c r="A19" s="145">
        <f>COUNT(C14:C18)</f>
        <v>0</v>
      </c>
      <c r="B19" s="149" t="s">
        <v>6</v>
      </c>
      <c r="C19" s="151">
        <f>SUM(C14:C18,IF(A19=5,-MIN(C14:C18)))</f>
        <v>0</v>
      </c>
      <c r="D19" s="151">
        <f>SUM(D14:D18,IF(A19=5,-MIN(D14:D18)))</f>
        <v>0</v>
      </c>
      <c r="E19" s="151"/>
      <c r="F19" s="3"/>
      <c r="G19" s="19">
        <f>COUNT(I14:I18)</f>
        <v>5</v>
      </c>
      <c r="H19" s="22" t="s">
        <v>6</v>
      </c>
      <c r="I19" s="21">
        <f>SUM(I14:I18,IF(G19=5,-MIN(I14:I18)))</f>
        <v>2153</v>
      </c>
      <c r="J19" s="21">
        <f>SUM(J14:J18,IF(G19=5,-MIN(J14:J18)))</f>
        <v>-31</v>
      </c>
      <c r="K19" s="47"/>
      <c r="L19" s="137">
        <f>ROUNDDOWN(O19,0)</f>
        <v>8</v>
      </c>
      <c r="M19" s="48">
        <f>IF($AA$7=0,"",RANK(L19,L$19:L$26))</f>
        <v>1</v>
      </c>
      <c r="N19" s="44" t="str">
        <f>IF($AA$7=0,"",INDEX(Y$7:Y$14,MATCH(O19,U$7:U$14,0)))</f>
        <v>Stadt Oldenburg</v>
      </c>
      <c r="O19" s="35">
        <f>IF($AA$7=0,"",LARGE(U$7:U$14,1))</f>
        <v>8.01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11</v>
      </c>
      <c r="AI19" s="4" t="str">
        <f>H15</f>
        <v>Heinz Frerichs</v>
      </c>
    </row>
    <row r="20" spans="1:35" s="4" customFormat="1" ht="30" customHeight="1">
      <c r="A20" s="19">
        <f>COUNT(#REF!)</f>
        <v>0</v>
      </c>
      <c r="B20" s="16"/>
      <c r="C20" s="164"/>
      <c r="D20" s="164"/>
      <c r="E20" s="39"/>
      <c r="F20" s="3"/>
      <c r="G20" s="19">
        <f>COUNT(#REF!)</f>
        <v>0</v>
      </c>
      <c r="H20" s="16"/>
      <c r="I20" s="164"/>
      <c r="J20" s="164"/>
      <c r="K20" s="39"/>
      <c r="L20" s="137">
        <f aca="true" t="shared" si="3" ref="L20:L37">ROUNDDOWN(O20,0)</f>
        <v>8</v>
      </c>
      <c r="M20" s="27">
        <f>IF($AA$7=0,"",RANK(L20,L$19:L$26))</f>
        <v>1</v>
      </c>
      <c r="N20" s="49" t="str">
        <f>IF($AA$7=0,"",INDEX(Y$7:Y$14,MATCH(O20,U$7:U$14,0)))</f>
        <v>VWG</v>
      </c>
      <c r="O20" s="50">
        <f>IF($AA$7=0,"",LARGE(U$7:U$14,2))</f>
        <v>8.002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3"/>
        <v>7</v>
      </c>
      <c r="M21" s="27">
        <f>IF($AA$7=0,"",RANK(L21,L$19:L$26))</f>
        <v>3</v>
      </c>
      <c r="N21" s="49" t="str">
        <f>IF($AA$7=0,"",INDEX(Y$7:Y$14,MATCH(O21,U$7:U$14,0)))</f>
        <v>OLB</v>
      </c>
      <c r="O21" s="50">
        <f>IF($AA$7=0,"",LARGE(U$7:U$14,3))</f>
        <v>7.008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32</v>
      </c>
      <c r="AI21" s="4" t="str">
        <f>H17</f>
        <v>H. Bendfeldt</v>
      </c>
    </row>
    <row r="22" spans="1:35" s="4" customFormat="1" ht="30" customHeight="1">
      <c r="A22" s="197" t="str">
        <f>'1.Sptg'!$A$22</f>
        <v>Stadt Oldenburg</v>
      </c>
      <c r="B22" s="198"/>
      <c r="C22" s="17" t="s">
        <v>0</v>
      </c>
      <c r="D22" s="15" t="s">
        <v>5</v>
      </c>
      <c r="E22" s="7" t="s">
        <v>8</v>
      </c>
      <c r="F22" s="3"/>
      <c r="G22" s="197" t="str">
        <f>'1.Sptg'!$G$22</f>
        <v>KDO</v>
      </c>
      <c r="H22" s="198"/>
      <c r="I22" s="17" t="s">
        <v>0</v>
      </c>
      <c r="J22" s="15" t="s">
        <v>5</v>
      </c>
      <c r="K22" s="7" t="s">
        <v>8</v>
      </c>
      <c r="L22" s="137">
        <f t="shared" si="3"/>
        <v>7</v>
      </c>
      <c r="M22" s="12">
        <f>IF($AA$7=0,"",RANK(L22,L$19:L$26))</f>
        <v>3</v>
      </c>
      <c r="N22" s="51" t="str">
        <f>IF($AA$7=0,"",INDEX(Y$7:Y$14,MATCH(O22,U$7:U$14,0)))</f>
        <v>Tele / Post 2</v>
      </c>
      <c r="O22" s="52">
        <f>IF($AA$7=0,"",LARGE(U$7:U$14,4))</f>
        <v>7.004</v>
      </c>
      <c r="P22" s="42"/>
      <c r="Q22" s="23"/>
      <c r="R22" s="23"/>
      <c r="S22" s="6"/>
      <c r="T22" s="6"/>
      <c r="U22" s="40"/>
      <c r="W22" s="11"/>
      <c r="Y22" s="37"/>
      <c r="AH22" s="4">
        <f>MATCH(AI22,Einzelwertung!G$3:G$70,0)</f>
        <v>15</v>
      </c>
      <c r="AI22" s="4" t="str">
        <f>H18</f>
        <v>M. Flerlage</v>
      </c>
    </row>
    <row r="23" spans="1:35" s="4" customFormat="1" ht="30" customHeight="1">
      <c r="A23" s="7">
        <v>1</v>
      </c>
      <c r="B23" s="95" t="s">
        <v>94</v>
      </c>
      <c r="C23" s="20">
        <v>558</v>
      </c>
      <c r="D23" s="13">
        <f>IF(C23="","",C23-546)</f>
        <v>12</v>
      </c>
      <c r="E23" s="7">
        <f>IF(C23=0,"",INDEX(Einzelwertung!M$3:M$70,MATCH(B23,Einzelwertung!G$3:G$70,0)))</f>
        <v>25</v>
      </c>
      <c r="F23" s="5"/>
      <c r="G23" s="7">
        <v>1</v>
      </c>
      <c r="H23" s="95"/>
      <c r="I23" s="20"/>
      <c r="J23" s="13">
        <f>IF(I23="","",I23-546)</f>
      </c>
      <c r="K23" s="7">
        <f>IF(I23=0,"",INDEX(Einzelwertung!M$3:M$70,MATCH(H23,Einzelwertung!G$3:G$70,0)))</f>
      </c>
      <c r="L23" s="137">
        <f t="shared" si="3"/>
        <v>3</v>
      </c>
      <c r="M23" s="141">
        <f>IF($AA$7=0,"",RANK(L23,L$19:L$26))</f>
        <v>5</v>
      </c>
      <c r="N23" s="107" t="str">
        <f>IF($AA$7=0,"",INDEX(Y$7:Y$14,MATCH(O23,U$7:U$14,0)))</f>
        <v>KDO</v>
      </c>
      <c r="O23" s="108">
        <f>IF($AA$7=0,"",LARGE(U$7:U$14,5))</f>
        <v>3.0119999999999996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21</v>
      </c>
      <c r="AI23" s="4" t="str">
        <f>B23</f>
        <v>R. Heye</v>
      </c>
    </row>
    <row r="24" spans="1:35" s="4" customFormat="1" ht="30" customHeight="1">
      <c r="A24" s="7">
        <v>2</v>
      </c>
      <c r="B24" s="95" t="s">
        <v>95</v>
      </c>
      <c r="C24" s="20">
        <v>517</v>
      </c>
      <c r="D24" s="13">
        <f>IF(C24="","",C24-546)</f>
        <v>-29</v>
      </c>
      <c r="E24" s="7">
        <f>IF(C24=0,"",INDEX(Einzelwertung!M$3:M$70,MATCH(B24,Einzelwertung!G$3:G$70,0)))</f>
        <v>16</v>
      </c>
      <c r="F24" s="5"/>
      <c r="G24" s="7">
        <v>2</v>
      </c>
      <c r="H24" s="95"/>
      <c r="I24" s="20"/>
      <c r="J24" s="13">
        <f>IF(I24="","",I24-546)</f>
      </c>
      <c r="K24" s="7">
        <f>IF(I24=0,"",INDEX(Einzelwertung!M$3:M$70,MATCH(H24,Einzelwertung!G$3:G$70,0)))</f>
      </c>
      <c r="L24" s="137">
        <f t="shared" si="3"/>
        <v>0</v>
      </c>
      <c r="M24" s="109"/>
      <c r="N24" s="110"/>
      <c r="O24" s="103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22</v>
      </c>
      <c r="AI24" s="4" t="str">
        <f>B24</f>
        <v>J. Hanken</v>
      </c>
    </row>
    <row r="25" spans="1:35" s="4" customFormat="1" ht="30" customHeight="1">
      <c r="A25" s="7">
        <v>3</v>
      </c>
      <c r="B25" s="95" t="s">
        <v>98</v>
      </c>
      <c r="C25" s="20">
        <v>516</v>
      </c>
      <c r="D25" s="13">
        <f>IF(C25="","",C25-546)</f>
        <v>-30</v>
      </c>
      <c r="E25" s="7">
        <f>IF(C25=0,"",INDEX(Einzelwertung!M$3:M$70,MATCH(B25,Einzelwertung!G$3:G$70,0)))</f>
        <v>15</v>
      </c>
      <c r="F25" s="5"/>
      <c r="G25" s="7">
        <v>3</v>
      </c>
      <c r="H25" s="95"/>
      <c r="I25" s="20"/>
      <c r="J25" s="13">
        <f>IF(I25="","",I25-546)</f>
      </c>
      <c r="K25" s="7">
        <f>IF(I25=0,"",INDEX(Einzelwertung!M$3:M$70,MATCH(H25,Einzelwertung!G$3:G$70,0)))</f>
      </c>
      <c r="L25" s="137"/>
      <c r="M25" s="6"/>
      <c r="N25" s="111"/>
      <c r="O25" s="25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25</v>
      </c>
      <c r="AI25" s="4" t="str">
        <f>B25</f>
        <v>O. Fischer</v>
      </c>
    </row>
    <row r="26" spans="1:35" s="4" customFormat="1" ht="30" customHeight="1">
      <c r="A26" s="7">
        <v>4</v>
      </c>
      <c r="B26" s="95" t="s">
        <v>109</v>
      </c>
      <c r="C26" s="20">
        <v>372</v>
      </c>
      <c r="D26" s="13">
        <f>IF(C26="","",C26-546)</f>
        <v>-174</v>
      </c>
      <c r="E26" s="7">
        <f>IF(C26=0,"",INDEX(Einzelwertung!M$3:M$70,MATCH(B26,Einzelwertung!G$3:G$70,0)))</f>
        <v>8</v>
      </c>
      <c r="F26" s="5"/>
      <c r="G26" s="7">
        <v>4</v>
      </c>
      <c r="H26" s="95"/>
      <c r="I26" s="20"/>
      <c r="J26" s="13">
        <f>IF(I26="","",I26-546)</f>
      </c>
      <c r="K26" s="7">
        <f>IF(I26=0,"",INDEX(Einzelwertung!M$3:M$70,MATCH(H26,Einzelwertung!G$3:G$70,0)))</f>
      </c>
      <c r="L26" s="137"/>
      <c r="M26" s="6"/>
      <c r="N26" s="111"/>
      <c r="O26" s="25"/>
      <c r="P26" s="25"/>
      <c r="S26" s="6"/>
      <c r="T26" s="6"/>
      <c r="U26" s="40"/>
      <c r="W26" s="2"/>
      <c r="Y26" s="37"/>
      <c r="AH26" s="4">
        <f>MATCH(AI26,Einzelwertung!G$3:G$70,0)</f>
        <v>33</v>
      </c>
      <c r="AI26" s="4" t="str">
        <f>B26</f>
        <v>G. Wiene</v>
      </c>
    </row>
    <row r="27" spans="1:35" s="4" customFormat="1" ht="30" customHeight="1">
      <c r="A27" s="14">
        <v>5</v>
      </c>
      <c r="B27" s="95"/>
      <c r="C27" s="20"/>
      <c r="D27" s="13">
        <f>IF(C27="","",C27-546)</f>
      </c>
      <c r="E27" s="7">
        <f>IF(C27=0,"",INDEX(Einzelwertung!M$3:M$70,MATCH(B27,Einzelwertung!G$3:G$70,0)))</f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IF(I27=0,"",INDEX(Einzelwertung!M$3:M$70,MATCH(H27,Einzelwertung!G$3:G$70,0)))</f>
      </c>
      <c r="L27" s="137"/>
      <c r="O27" s="47"/>
      <c r="AH27" s="4" t="e">
        <f>MATCH(AI27,Einzelwertung!G$3:G$70,0)</f>
        <v>#N/A</v>
      </c>
      <c r="AI27" s="4">
        <f>B27</f>
        <v>0</v>
      </c>
    </row>
    <row r="28" spans="1:35" s="4" customFormat="1" ht="30" customHeight="1">
      <c r="A28" s="19">
        <f>COUNT(C23:C27)</f>
        <v>4</v>
      </c>
      <c r="B28" s="22" t="s">
        <v>6</v>
      </c>
      <c r="C28" s="21">
        <f>SUM(C23:C27,IF(A28=5,-MIN(C23:C27)))</f>
        <v>1963</v>
      </c>
      <c r="D28" s="21">
        <f>SUM(D23:D27,IF(A28=5,-MIN(D23:D27)))</f>
        <v>-221</v>
      </c>
      <c r="E28" s="47"/>
      <c r="F28" s="5"/>
      <c r="G28" s="19">
        <f>COUNT(I23:I27)</f>
        <v>0</v>
      </c>
      <c r="H28" s="22" t="s">
        <v>6</v>
      </c>
      <c r="I28" s="21">
        <f>SUM(I23:I27,IF(G28=5,-MIN(I23:I27)))</f>
        <v>0</v>
      </c>
      <c r="J28" s="21">
        <f>SUM(J23:J27,IF(G28=5,-MIN(J23:J27)))</f>
        <v>0</v>
      </c>
      <c r="K28" s="47"/>
      <c r="L28" s="137"/>
      <c r="M28" s="168" t="s">
        <v>30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70"/>
      <c r="AH28" s="4" t="e">
        <f>MATCH(AI28,Einzelwertung!G$3:G$70,0)</f>
        <v>#N/A</v>
      </c>
      <c r="AI28" s="4">
        <f>H23</f>
        <v>0</v>
      </c>
    </row>
    <row r="29" spans="1:35" s="4" customFormat="1" ht="30" customHeight="1">
      <c r="A29" s="19">
        <f>COUNT(#REF!)</f>
        <v>0</v>
      </c>
      <c r="B29" s="16"/>
      <c r="C29" s="164"/>
      <c r="D29" s="164"/>
      <c r="E29" s="39"/>
      <c r="F29" s="5"/>
      <c r="G29" s="19">
        <f>COUNT(#REF!)</f>
        <v>0</v>
      </c>
      <c r="H29" s="16"/>
      <c r="I29" s="164"/>
      <c r="J29" s="164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 t="e">
        <f>MATCH(AI29,Einzelwertung!G$3:G$70,0)</f>
        <v>#N/A</v>
      </c>
      <c r="AI29" s="4">
        <f>H24</f>
        <v>0</v>
      </c>
    </row>
    <row r="30" spans="6:35" s="4" customFormat="1" ht="30" customHeight="1">
      <c r="F30" s="5"/>
      <c r="L30" s="137">
        <f t="shared" si="3"/>
        <v>178</v>
      </c>
      <c r="M30" s="48">
        <f>IF($AA$7=0,"",RANK(L30,L$30:L$37))</f>
        <v>1</v>
      </c>
      <c r="N30" s="34" t="str">
        <f>IF($AA$7=0,"",Einzelwertung!A3)</f>
        <v>T. Fromhage</v>
      </c>
      <c r="O30" s="81">
        <f>IF($AA$7=0,"",Einzelwertung!C3)</f>
        <v>178.0004</v>
      </c>
      <c r="P30" s="73"/>
      <c r="Q30" s="184" t="str">
        <f>IF($AA$7=0,"",Einzelwertung!B3)</f>
        <v>VWG</v>
      </c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H30" s="4" t="e">
        <f>MATCH(AI30,Einzelwertung!G$3:G$70,0)</f>
        <v>#N/A</v>
      </c>
      <c r="AI30" s="4">
        <f>H25</f>
        <v>0</v>
      </c>
    </row>
    <row r="31" spans="1:35" s="4" customFormat="1" ht="30" customHeight="1">
      <c r="A31" s="204"/>
      <c r="B31" s="204"/>
      <c r="C31" s="112"/>
      <c r="D31" s="113"/>
      <c r="E31" s="113"/>
      <c r="F31" s="8"/>
      <c r="G31" s="204"/>
      <c r="H31" s="204"/>
      <c r="I31" s="112"/>
      <c r="J31" s="113"/>
      <c r="K31" s="113"/>
      <c r="L31" s="137">
        <f t="shared" si="3"/>
        <v>172</v>
      </c>
      <c r="M31" s="27">
        <f aca="true" t="shared" si="4" ref="M31:M37">IF($AA$7=0,"",RANK(L31,L$30:L$37))</f>
        <v>2</v>
      </c>
      <c r="N31" s="31" t="str">
        <f>IF($AA$7=0,"",Einzelwertung!A4)</f>
        <v>U. Schütte</v>
      </c>
      <c r="O31" s="82">
        <f>IF($AA$7=0,"",Einzelwertung!C4)</f>
        <v>172.0024</v>
      </c>
      <c r="P31" s="28"/>
      <c r="Q31" s="190" t="str">
        <f>IF($AA$7=0,"",Einzelwertung!B4)</f>
        <v>Stadt Oldenburg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  <c r="AH31" s="4" t="e">
        <f>MATCH(AI31,Einzelwertung!G$3:G$70,0)</f>
        <v>#N/A</v>
      </c>
      <c r="AI31" s="4">
        <f>H26</f>
        <v>0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159</v>
      </c>
      <c r="M32" s="27">
        <f t="shared" si="4"/>
        <v>3</v>
      </c>
      <c r="N32" s="31" t="str">
        <f>IF($AA$7=0,"",Einzelwertung!A5)</f>
        <v>R. Heye</v>
      </c>
      <c r="O32" s="82">
        <f>IF($AA$7=0,"",Einzelwertung!C5)</f>
        <v>159.00209999999998</v>
      </c>
      <c r="P32" s="28"/>
      <c r="Q32" s="190" t="str">
        <f>IF($AA$7=0,"",Einzelwertung!B5)</f>
        <v>Stadt Oldenburg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J. Künken</v>
      </c>
      <c r="O33" s="89">
        <f>IF($AA$7=0,"",Einzelwertung!C6)</f>
        <v>143.0008</v>
      </c>
      <c r="P33" s="33"/>
      <c r="Q33" s="190" t="str">
        <f>IF($AA$7=0,"",Einzelwertung!B6)</f>
        <v>Tele / Post 2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Tietz</v>
      </c>
      <c r="O34" s="89">
        <f>IF($AA$7=0,"",Einzelwertung!C7)</f>
        <v>142.0006</v>
      </c>
      <c r="P34" s="33"/>
      <c r="Q34" s="190" t="str">
        <f>IF($AA$7=0,"",Einzelwertung!B7)</f>
        <v>Tele / Post 2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131</v>
      </c>
      <c r="M35" s="12">
        <f t="shared" si="4"/>
        <v>6</v>
      </c>
      <c r="N35" s="32" t="str">
        <f>IF($AA$7=0,"",Einzelwertung!A8)</f>
        <v>H. Bruns</v>
      </c>
      <c r="O35" s="89">
        <f>IF($AA$7=0,"",Einzelwertung!C8)</f>
        <v>131.0016</v>
      </c>
      <c r="P35" s="33"/>
      <c r="Q35" s="190" t="str">
        <f>IF($AA$7=0,"",Einzelwertung!B8)</f>
        <v>KDO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121</v>
      </c>
      <c r="M36" s="12">
        <f t="shared" si="4"/>
        <v>7</v>
      </c>
      <c r="N36" s="32" t="str">
        <f>IF($AA$7=0,"",Einzelwertung!A9)</f>
        <v>H. Harsche</v>
      </c>
      <c r="O36" s="89">
        <f>IF($AA$7=0,"",Einzelwertung!C9)</f>
        <v>121.0018</v>
      </c>
      <c r="P36" s="33"/>
      <c r="Q36" s="190" t="str">
        <f>IF($AA$7=0,"",Einzelwertung!B9)</f>
        <v>KDO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121</v>
      </c>
      <c r="M37" s="53">
        <f t="shared" si="4"/>
        <v>7</v>
      </c>
      <c r="N37" s="72" t="str">
        <f>IF($AA$7=0,"",Einzelwertung!A10)</f>
        <v>H. Frerichs</v>
      </c>
      <c r="O37" s="90">
        <f>IF($AA$7=0,"",Einzelwertung!C10)</f>
        <v>121.0003</v>
      </c>
      <c r="P37" s="57"/>
      <c r="Q37" s="193" t="str">
        <f>IF($AA$7=0,"",Einzelwertung!B10)</f>
        <v>VWG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64"/>
      <c r="D38" s="164"/>
      <c r="E38" s="39"/>
      <c r="G38" s="19">
        <f>COUNT(#REF!)</f>
        <v>0</v>
      </c>
      <c r="H38" s="16"/>
      <c r="I38" s="164"/>
      <c r="J38" s="164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C38:D38"/>
    <mergeCell ref="I38:J38"/>
    <mergeCell ref="Q31:AE31"/>
    <mergeCell ref="Q36:AE36"/>
    <mergeCell ref="Q37:AE37"/>
    <mergeCell ref="A31:B31"/>
    <mergeCell ref="G31:H31"/>
    <mergeCell ref="Q35:AE35"/>
    <mergeCell ref="Q34:AE34"/>
    <mergeCell ref="Q33:AE33"/>
    <mergeCell ref="A1:R1"/>
    <mergeCell ref="Q6:Q7"/>
    <mergeCell ref="R6:R7"/>
    <mergeCell ref="A4:B4"/>
    <mergeCell ref="G4:H4"/>
    <mergeCell ref="Q32:AE32"/>
    <mergeCell ref="A2:R2"/>
    <mergeCell ref="Q29:AE29"/>
    <mergeCell ref="I20:J20"/>
    <mergeCell ref="M5:R5"/>
    <mergeCell ref="I11:J11"/>
    <mergeCell ref="G13:H13"/>
    <mergeCell ref="C11:D11"/>
    <mergeCell ref="M17:O17"/>
    <mergeCell ref="C20:D20"/>
    <mergeCell ref="C29:D29"/>
    <mergeCell ref="A13:B13"/>
    <mergeCell ref="A22:B22"/>
    <mergeCell ref="Q30:AE30"/>
    <mergeCell ref="G22:H22"/>
    <mergeCell ref="M28:AE28"/>
    <mergeCell ref="I29:J29"/>
  </mergeCells>
  <conditionalFormatting sqref="I10:K10 I19:K19 I28:K28 I37:K37 C10:E10 C28:E28 C19:E19 C37:E37">
    <cfRule type="cellIs" priority="144" dxfId="59" operator="lessThanOrEqual" stopIfTrue="1">
      <formula>0</formula>
    </cfRule>
  </conditionalFormatting>
  <conditionalFormatting sqref="I11:K11 I20:K20 I29:K29 I38:K38 C11:E11 C29:E29 C20:E20 C38:E38">
    <cfRule type="cellIs" priority="143" dxfId="59" operator="lessThanOrEqual" stopIfTrue="1">
      <formula>10</formula>
    </cfRule>
  </conditionalFormatting>
  <conditionalFormatting sqref="O18:P26 O20:O27 P29:Q37 O7:P16">
    <cfRule type="cellIs" priority="142" dxfId="59" operator="lessThanOrEqual" stopIfTrue="1">
      <formula>1</formula>
    </cfRule>
  </conditionalFormatting>
  <conditionalFormatting sqref="B5">
    <cfRule type="expression" priority="141" dxfId="19" stopIfTrue="1">
      <formula>ISNA($AH3)</formula>
    </cfRule>
  </conditionalFormatting>
  <conditionalFormatting sqref="H36">
    <cfRule type="expression" priority="140" dxfId="19" stopIfTrue="1">
      <formula>ISNA($AH42)</formula>
    </cfRule>
  </conditionalFormatting>
  <conditionalFormatting sqref="B6">
    <cfRule type="expression" priority="139" dxfId="19" stopIfTrue="1">
      <formula>ISNA($AH4)</formula>
    </cfRule>
  </conditionalFormatting>
  <conditionalFormatting sqref="B7">
    <cfRule type="expression" priority="138" dxfId="19" stopIfTrue="1">
      <formula>ISNA($AH5)</formula>
    </cfRule>
  </conditionalFormatting>
  <conditionalFormatting sqref="B8">
    <cfRule type="expression" priority="137" dxfId="19" stopIfTrue="1">
      <formula>ISNA($AH6)</formula>
    </cfRule>
  </conditionalFormatting>
  <conditionalFormatting sqref="B9">
    <cfRule type="expression" priority="136" dxfId="19" stopIfTrue="1">
      <formula>ISNA($AH7)</formula>
    </cfRule>
  </conditionalFormatting>
  <conditionalFormatting sqref="H5">
    <cfRule type="expression" priority="135" dxfId="19" stopIfTrue="1">
      <formula>ISNA($AH8)</formula>
    </cfRule>
  </conditionalFormatting>
  <conditionalFormatting sqref="H6">
    <cfRule type="expression" priority="134" dxfId="19" stopIfTrue="1">
      <formula>ISNA($AH9)</formula>
    </cfRule>
  </conditionalFormatting>
  <conditionalFormatting sqref="H7">
    <cfRule type="expression" priority="133" dxfId="19" stopIfTrue="1">
      <formula>ISNA($AH10)</formula>
    </cfRule>
  </conditionalFormatting>
  <conditionalFormatting sqref="H8">
    <cfRule type="expression" priority="132" dxfId="19" stopIfTrue="1">
      <formula>ISNA($AH11)</formula>
    </cfRule>
  </conditionalFormatting>
  <conditionalFormatting sqref="H9">
    <cfRule type="expression" priority="131" dxfId="19" stopIfTrue="1">
      <formula>ISNA($AH12)</formula>
    </cfRule>
  </conditionalFormatting>
  <conditionalFormatting sqref="B14">
    <cfRule type="expression" priority="130" dxfId="19" stopIfTrue="1">
      <formula>ISNA($AH13)</formula>
    </cfRule>
  </conditionalFormatting>
  <conditionalFormatting sqref="B15">
    <cfRule type="expression" priority="129" dxfId="19" stopIfTrue="1">
      <formula>ISNA($AH14)</formula>
    </cfRule>
  </conditionalFormatting>
  <conditionalFormatting sqref="B16">
    <cfRule type="expression" priority="128" dxfId="19" stopIfTrue="1">
      <formula>ISNA($AH15)</formula>
    </cfRule>
  </conditionalFormatting>
  <conditionalFormatting sqref="B17">
    <cfRule type="expression" priority="127" dxfId="19" stopIfTrue="1">
      <formula>ISNA($AH16)</formula>
    </cfRule>
  </conditionalFormatting>
  <conditionalFormatting sqref="B18">
    <cfRule type="expression" priority="126" dxfId="19" stopIfTrue="1">
      <formula>ISNA($AH17)</formula>
    </cfRule>
  </conditionalFormatting>
  <conditionalFormatting sqref="H14">
    <cfRule type="expression" priority="125" dxfId="19" stopIfTrue="1">
      <formula>ISNA($AH18)</formula>
    </cfRule>
  </conditionalFormatting>
  <conditionalFormatting sqref="H15">
    <cfRule type="expression" priority="124" dxfId="19" stopIfTrue="1">
      <formula>ISNA($AH19)</formula>
    </cfRule>
  </conditionalFormatting>
  <conditionalFormatting sqref="H16">
    <cfRule type="expression" priority="123" dxfId="19" stopIfTrue="1">
      <formula>ISNA($AH20)</formula>
    </cfRule>
  </conditionalFormatting>
  <conditionalFormatting sqref="H17">
    <cfRule type="expression" priority="122" dxfId="19" stopIfTrue="1">
      <formula>ISNA($AH21)</formula>
    </cfRule>
  </conditionalFormatting>
  <conditionalFormatting sqref="H18">
    <cfRule type="expression" priority="121" dxfId="19" stopIfTrue="1">
      <formula>ISNA($AH22)</formula>
    </cfRule>
  </conditionalFormatting>
  <conditionalFormatting sqref="B23">
    <cfRule type="expression" priority="120" dxfId="19" stopIfTrue="1">
      <formula>ISNA($AH23)</formula>
    </cfRule>
  </conditionalFormatting>
  <conditionalFormatting sqref="B24">
    <cfRule type="expression" priority="119" dxfId="19" stopIfTrue="1">
      <formula>ISNA($AH24)</formula>
    </cfRule>
  </conditionalFormatting>
  <conditionalFormatting sqref="B25">
    <cfRule type="expression" priority="118" dxfId="19" stopIfTrue="1">
      <formula>ISNA($AH25)</formula>
    </cfRule>
  </conditionalFormatting>
  <conditionalFormatting sqref="B26">
    <cfRule type="expression" priority="117" dxfId="19" stopIfTrue="1">
      <formula>ISNA($AH26)</formula>
    </cfRule>
  </conditionalFormatting>
  <conditionalFormatting sqref="B27">
    <cfRule type="expression" priority="116" dxfId="19" stopIfTrue="1">
      <formula>ISNA($AH27)</formula>
    </cfRule>
  </conditionalFormatting>
  <conditionalFormatting sqref="H23">
    <cfRule type="expression" priority="115" dxfId="19" stopIfTrue="1">
      <formula>ISNA($AH28)</formula>
    </cfRule>
  </conditionalFormatting>
  <conditionalFormatting sqref="H24">
    <cfRule type="expression" priority="114" dxfId="19" stopIfTrue="1">
      <formula>ISNA($AH29)</formula>
    </cfRule>
  </conditionalFormatting>
  <conditionalFormatting sqref="H25">
    <cfRule type="expression" priority="113" dxfId="19" stopIfTrue="1">
      <formula>ISNA($AH30)</formula>
    </cfRule>
  </conditionalFormatting>
  <conditionalFormatting sqref="H26">
    <cfRule type="expression" priority="112" dxfId="19" stopIfTrue="1">
      <formula>ISNA($AH31)</formula>
    </cfRule>
  </conditionalFormatting>
  <conditionalFormatting sqref="H27">
    <cfRule type="expression" priority="111" dxfId="19" stopIfTrue="1">
      <formula>ISNA($AH32)</formula>
    </cfRule>
  </conditionalFormatting>
  <conditionalFormatting sqref="B32">
    <cfRule type="expression" priority="110" dxfId="19" stopIfTrue="1">
      <formula>ISNA($AH33)</formula>
    </cfRule>
  </conditionalFormatting>
  <conditionalFormatting sqref="B33">
    <cfRule type="expression" priority="109" dxfId="19" stopIfTrue="1">
      <formula>ISNA($AH34)</formula>
    </cfRule>
  </conditionalFormatting>
  <conditionalFormatting sqref="B34">
    <cfRule type="expression" priority="108" dxfId="19" stopIfTrue="1">
      <formula>ISNA($AH35)</formula>
    </cfRule>
  </conditionalFormatting>
  <conditionalFormatting sqref="B35">
    <cfRule type="expression" priority="107" dxfId="19" stopIfTrue="1">
      <formula>ISNA($AH36)</formula>
    </cfRule>
  </conditionalFormatting>
  <conditionalFormatting sqref="B36">
    <cfRule type="expression" priority="106" dxfId="19" stopIfTrue="1">
      <formula>ISNA($AH37)</formula>
    </cfRule>
  </conditionalFormatting>
  <conditionalFormatting sqref="H32">
    <cfRule type="expression" priority="105" dxfId="19" stopIfTrue="1">
      <formula>ISNA($AH38)</formula>
    </cfRule>
  </conditionalFormatting>
  <conditionalFormatting sqref="H33">
    <cfRule type="expression" priority="104" dxfId="19" stopIfTrue="1">
      <formula>ISNA($AH39)</formula>
    </cfRule>
  </conditionalFormatting>
  <conditionalFormatting sqref="H34">
    <cfRule type="expression" priority="103" dxfId="19" stopIfTrue="1">
      <formula>ISNA($AH40)</formula>
    </cfRule>
  </conditionalFormatting>
  <conditionalFormatting sqref="H35">
    <cfRule type="expression" priority="102" dxfId="19" stopIfTrue="1">
      <formula>ISNA($AH41)</formula>
    </cfRule>
  </conditionalFormatting>
  <conditionalFormatting sqref="E5:E9">
    <cfRule type="cellIs" priority="100" dxfId="0" operator="equal" stopIfTrue="1">
      <formula>30</formula>
    </cfRule>
  </conditionalFormatting>
  <conditionalFormatting sqref="E6:E9">
    <cfRule type="cellIs" priority="99" dxfId="0" operator="equal" stopIfTrue="1">
      <formula>30</formula>
    </cfRule>
  </conditionalFormatting>
  <conditionalFormatting sqref="E5:E9">
    <cfRule type="cellIs" priority="98" dxfId="0" operator="equal" stopIfTrue="1">
      <formula>30</formula>
    </cfRule>
  </conditionalFormatting>
  <conditionalFormatting sqref="E6:E9">
    <cfRule type="cellIs" priority="97" dxfId="0" operator="equal" stopIfTrue="1">
      <formula>30</formula>
    </cfRule>
  </conditionalFormatting>
  <conditionalFormatting sqref="E5:E9">
    <cfRule type="cellIs" priority="96" dxfId="0" operator="equal" stopIfTrue="1">
      <formula>30</formula>
    </cfRule>
  </conditionalFormatting>
  <conditionalFormatting sqref="E6:E9">
    <cfRule type="cellIs" priority="95" dxfId="0" operator="equal" stopIfTrue="1">
      <formula>30</formula>
    </cfRule>
  </conditionalFormatting>
  <conditionalFormatting sqref="E5:E9">
    <cfRule type="cellIs" priority="94" dxfId="0" operator="equal" stopIfTrue="1">
      <formula>30</formula>
    </cfRule>
  </conditionalFormatting>
  <conditionalFormatting sqref="E6:E9">
    <cfRule type="cellIs" priority="93" dxfId="0" operator="equal" stopIfTrue="1">
      <formula>30</formula>
    </cfRule>
  </conditionalFormatting>
  <conditionalFormatting sqref="E23:E27">
    <cfRule type="cellIs" priority="92" dxfId="0" operator="equal" stopIfTrue="1">
      <formula>30</formula>
    </cfRule>
  </conditionalFormatting>
  <conditionalFormatting sqref="E24:E27">
    <cfRule type="cellIs" priority="91" dxfId="0" operator="equal" stopIfTrue="1">
      <formula>30</formula>
    </cfRule>
  </conditionalFormatting>
  <conditionalFormatting sqref="E23:E27">
    <cfRule type="cellIs" priority="90" dxfId="0" operator="equal" stopIfTrue="1">
      <formula>30</formula>
    </cfRule>
  </conditionalFormatting>
  <conditionalFormatting sqref="E24:E27">
    <cfRule type="cellIs" priority="89" dxfId="0" operator="equal" stopIfTrue="1">
      <formula>30</formula>
    </cfRule>
  </conditionalFormatting>
  <conditionalFormatting sqref="E23:E27">
    <cfRule type="cellIs" priority="88" dxfId="0" operator="equal" stopIfTrue="1">
      <formula>30</formula>
    </cfRule>
  </conditionalFormatting>
  <conditionalFormatting sqref="E24:E27">
    <cfRule type="cellIs" priority="87" dxfId="0" operator="equal" stopIfTrue="1">
      <formula>30</formula>
    </cfRule>
  </conditionalFormatting>
  <conditionalFormatting sqref="E23:E27">
    <cfRule type="cellIs" priority="86" dxfId="0" operator="equal" stopIfTrue="1">
      <formula>30</formula>
    </cfRule>
  </conditionalFormatting>
  <conditionalFormatting sqref="E24:E27">
    <cfRule type="cellIs" priority="85" dxfId="0" operator="equal" stopIfTrue="1">
      <formula>30</formula>
    </cfRule>
  </conditionalFormatting>
  <conditionalFormatting sqref="K5:K9">
    <cfRule type="cellIs" priority="84" dxfId="0" operator="equal" stopIfTrue="1">
      <formula>30</formula>
    </cfRule>
  </conditionalFormatting>
  <conditionalFormatting sqref="K6:K9">
    <cfRule type="cellIs" priority="83" dxfId="0" operator="equal" stopIfTrue="1">
      <formula>30</formula>
    </cfRule>
  </conditionalFormatting>
  <conditionalFormatting sqref="K5:K9">
    <cfRule type="cellIs" priority="82" dxfId="0" operator="equal" stopIfTrue="1">
      <formula>30</formula>
    </cfRule>
  </conditionalFormatting>
  <conditionalFormatting sqref="K6:K9">
    <cfRule type="cellIs" priority="81" dxfId="0" operator="equal" stopIfTrue="1">
      <formula>30</formula>
    </cfRule>
  </conditionalFormatting>
  <conditionalFormatting sqref="K5:K9">
    <cfRule type="cellIs" priority="80" dxfId="0" operator="equal" stopIfTrue="1">
      <formula>30</formula>
    </cfRule>
  </conditionalFormatting>
  <conditionalFormatting sqref="K6:K9">
    <cfRule type="cellIs" priority="79" dxfId="0" operator="equal" stopIfTrue="1">
      <formula>30</formula>
    </cfRule>
  </conditionalFormatting>
  <conditionalFormatting sqref="K5:K9">
    <cfRule type="cellIs" priority="78" dxfId="0" operator="equal" stopIfTrue="1">
      <formula>30</formula>
    </cfRule>
  </conditionalFormatting>
  <conditionalFormatting sqref="K6:K9">
    <cfRule type="cellIs" priority="77" dxfId="0" operator="equal" stopIfTrue="1">
      <formula>30</formula>
    </cfRule>
  </conditionalFormatting>
  <conditionalFormatting sqref="K14:K18">
    <cfRule type="cellIs" priority="76" dxfId="0" operator="equal" stopIfTrue="1">
      <formula>30</formula>
    </cfRule>
  </conditionalFormatting>
  <conditionalFormatting sqref="K15:K18">
    <cfRule type="cellIs" priority="75" dxfId="0" operator="equal" stopIfTrue="1">
      <formula>30</formula>
    </cfRule>
  </conditionalFormatting>
  <conditionalFormatting sqref="K14:K18">
    <cfRule type="cellIs" priority="74" dxfId="0" operator="equal" stopIfTrue="1">
      <formula>30</formula>
    </cfRule>
  </conditionalFormatting>
  <conditionalFormatting sqref="K15:K18">
    <cfRule type="cellIs" priority="73" dxfId="0" operator="equal" stopIfTrue="1">
      <formula>30</formula>
    </cfRule>
  </conditionalFormatting>
  <conditionalFormatting sqref="K14:K18">
    <cfRule type="cellIs" priority="72" dxfId="0" operator="equal" stopIfTrue="1">
      <formula>30</formula>
    </cfRule>
  </conditionalFormatting>
  <conditionalFormatting sqref="K15:K18">
    <cfRule type="cellIs" priority="71" dxfId="0" operator="equal" stopIfTrue="1">
      <formula>30</formula>
    </cfRule>
  </conditionalFormatting>
  <conditionalFormatting sqref="K14:K18">
    <cfRule type="cellIs" priority="70" dxfId="0" operator="equal" stopIfTrue="1">
      <formula>30</formula>
    </cfRule>
  </conditionalFormatting>
  <conditionalFormatting sqref="K15:K18">
    <cfRule type="cellIs" priority="69" dxfId="0" operator="equal" stopIfTrue="1">
      <formula>30</formula>
    </cfRule>
  </conditionalFormatting>
  <conditionalFormatting sqref="K23:K27">
    <cfRule type="cellIs" priority="68" dxfId="0" operator="equal" stopIfTrue="1">
      <formula>30</formula>
    </cfRule>
  </conditionalFormatting>
  <conditionalFormatting sqref="K24:K27">
    <cfRule type="cellIs" priority="67" dxfId="0" operator="equal" stopIfTrue="1">
      <formula>30</formula>
    </cfRule>
  </conditionalFormatting>
  <conditionalFormatting sqref="K23:K27">
    <cfRule type="cellIs" priority="66" dxfId="0" operator="equal" stopIfTrue="1">
      <formula>30</formula>
    </cfRule>
  </conditionalFormatting>
  <conditionalFormatting sqref="K24:K27">
    <cfRule type="cellIs" priority="65" dxfId="0" operator="equal" stopIfTrue="1">
      <formula>30</formula>
    </cfRule>
  </conditionalFormatting>
  <conditionalFormatting sqref="K23:K27">
    <cfRule type="cellIs" priority="64" dxfId="0" operator="equal" stopIfTrue="1">
      <formula>30</formula>
    </cfRule>
  </conditionalFormatting>
  <conditionalFormatting sqref="K24:K27">
    <cfRule type="cellIs" priority="63" dxfId="0" operator="equal" stopIfTrue="1">
      <formula>30</formula>
    </cfRule>
  </conditionalFormatting>
  <conditionalFormatting sqref="K23:K27">
    <cfRule type="cellIs" priority="62" dxfId="0" operator="equal" stopIfTrue="1">
      <formula>30</formula>
    </cfRule>
  </conditionalFormatting>
  <conditionalFormatting sqref="K24:K27">
    <cfRule type="cellIs" priority="61" dxfId="0" operator="equal" stopIfTrue="1">
      <formula>30</formula>
    </cfRule>
  </conditionalFormatting>
  <conditionalFormatting sqref="E5:E9">
    <cfRule type="cellIs" priority="60" dxfId="0" operator="equal" stopIfTrue="1">
      <formula>30</formula>
    </cfRule>
  </conditionalFormatting>
  <conditionalFormatting sqref="E6:E9">
    <cfRule type="cellIs" priority="59" dxfId="0" operator="equal" stopIfTrue="1">
      <formula>30</formula>
    </cfRule>
  </conditionalFormatting>
  <conditionalFormatting sqref="E5:E9">
    <cfRule type="cellIs" priority="58" dxfId="0" operator="equal" stopIfTrue="1">
      <formula>30</formula>
    </cfRule>
  </conditionalFormatting>
  <conditionalFormatting sqref="E6:E9">
    <cfRule type="cellIs" priority="57" dxfId="0" operator="equal" stopIfTrue="1">
      <formula>30</formula>
    </cfRule>
  </conditionalFormatting>
  <conditionalFormatting sqref="E5:E9">
    <cfRule type="cellIs" priority="56" dxfId="0" operator="equal" stopIfTrue="1">
      <formula>30</formula>
    </cfRule>
  </conditionalFormatting>
  <conditionalFormatting sqref="E6:E9">
    <cfRule type="cellIs" priority="55" dxfId="0" operator="equal" stopIfTrue="1">
      <formula>30</formula>
    </cfRule>
  </conditionalFormatting>
  <conditionalFormatting sqref="E5">
    <cfRule type="cellIs" priority="54" dxfId="0" operator="equal" stopIfTrue="1">
      <formula>30</formula>
    </cfRule>
  </conditionalFormatting>
  <conditionalFormatting sqref="C5">
    <cfRule type="cellIs" priority="53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52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51" dxfId="0" operator="equal" stopIfTrue="1">
      <formula>30</formula>
    </cfRule>
  </conditionalFormatting>
  <conditionalFormatting sqref="C6:C9">
    <cfRule type="cellIs" priority="50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49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48" dxfId="0" operator="equal" stopIfTrue="1">
      <formula>30</formula>
    </cfRule>
  </conditionalFormatting>
  <conditionalFormatting sqref="K6:K9">
    <cfRule type="cellIs" priority="47" dxfId="0" operator="equal" stopIfTrue="1">
      <formula>30</formula>
    </cfRule>
  </conditionalFormatting>
  <conditionalFormatting sqref="K5:K9">
    <cfRule type="cellIs" priority="46" dxfId="0" operator="equal" stopIfTrue="1">
      <formula>30</formula>
    </cfRule>
  </conditionalFormatting>
  <conditionalFormatting sqref="K6:K9">
    <cfRule type="cellIs" priority="45" dxfId="0" operator="equal" stopIfTrue="1">
      <formula>30</formula>
    </cfRule>
  </conditionalFormatting>
  <conditionalFormatting sqref="K5:K9">
    <cfRule type="cellIs" priority="44" dxfId="0" operator="equal" stopIfTrue="1">
      <formula>30</formula>
    </cfRule>
  </conditionalFormatting>
  <conditionalFormatting sqref="K6:K9">
    <cfRule type="cellIs" priority="43" dxfId="0" operator="equal" stopIfTrue="1">
      <formula>30</formula>
    </cfRule>
  </conditionalFormatting>
  <conditionalFormatting sqref="K5">
    <cfRule type="cellIs" priority="42" dxfId="0" operator="equal" stopIfTrue="1">
      <formula>30</formula>
    </cfRule>
  </conditionalFormatting>
  <conditionalFormatting sqref="I5">
    <cfRule type="cellIs" priority="41" dxfId="0" operator="equal" stopIfTrue="1">
      <formula>MAX($C$5:$C$9,$C$14:$C$18,$C$23:$C$27,$C$32:$C$36,$I$5:$I$9,$I$14:$I$18,$I$23:$I$27,$I$32:$I$36)</formula>
    </cfRule>
  </conditionalFormatting>
  <conditionalFormatting sqref="J5">
    <cfRule type="cellIs" priority="40" dxfId="0" operator="equal" stopIfTrue="1">
      <formula>MAX($D$5:$D$9,$D$14:$D$18,$D$23:$D$27,$D$32:$D$36,$J$5:$J$9,$J$14:$J$18,$J$23:$J$27,$J$32:$J$36)</formula>
    </cfRule>
  </conditionalFormatting>
  <conditionalFormatting sqref="K6:K9">
    <cfRule type="cellIs" priority="39" dxfId="0" operator="equal" stopIfTrue="1">
      <formula>30</formula>
    </cfRule>
  </conditionalFormatting>
  <conditionalFormatting sqref="I6:I9">
    <cfRule type="cellIs" priority="38" dxfId="0" operator="equal" stopIfTrue="1">
      <formula>MAX($C$5:$C$9,$C$14:$C$18,$C$23:$C$27,$C$32:$C$36,$I$5:$I$9,$I$14:$I$18,$I$23:$I$27,$I$32:$I$36)</formula>
    </cfRule>
  </conditionalFormatting>
  <conditionalFormatting sqref="J6:J9">
    <cfRule type="cellIs" priority="37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36" dxfId="0" operator="equal" stopIfTrue="1">
      <formula>30</formula>
    </cfRule>
  </conditionalFormatting>
  <conditionalFormatting sqref="K15:K18">
    <cfRule type="cellIs" priority="35" dxfId="0" operator="equal" stopIfTrue="1">
      <formula>30</formula>
    </cfRule>
  </conditionalFormatting>
  <conditionalFormatting sqref="K14:K18">
    <cfRule type="cellIs" priority="34" dxfId="0" operator="equal" stopIfTrue="1">
      <formula>30</formula>
    </cfRule>
  </conditionalFormatting>
  <conditionalFormatting sqref="K15:K18">
    <cfRule type="cellIs" priority="33" dxfId="0" operator="equal" stopIfTrue="1">
      <formula>30</formula>
    </cfRule>
  </conditionalFormatting>
  <conditionalFormatting sqref="K14:K18">
    <cfRule type="cellIs" priority="32" dxfId="0" operator="equal" stopIfTrue="1">
      <formula>30</formula>
    </cfRule>
  </conditionalFormatting>
  <conditionalFormatting sqref="K15:K18">
    <cfRule type="cellIs" priority="31" dxfId="0" operator="equal" stopIfTrue="1">
      <formula>30</formula>
    </cfRule>
  </conditionalFormatting>
  <conditionalFormatting sqref="K14">
    <cfRule type="cellIs" priority="30" dxfId="0" operator="equal" stopIfTrue="1">
      <formula>30</formula>
    </cfRule>
  </conditionalFormatting>
  <conditionalFormatting sqref="I14">
    <cfRule type="cellIs" priority="29" dxfId="0" operator="equal" stopIfTrue="1">
      <formula>MAX($C$5:$C$9,$C$14:$C$18,$C$23:$C$27,$C$32:$C$36,$I$5:$I$9,$I$14:$I$18,$I$23:$I$27,$I$32:$I$36)</formula>
    </cfRule>
  </conditionalFormatting>
  <conditionalFormatting sqref="J14">
    <cfRule type="cellIs" priority="28" dxfId="0" operator="equal" stopIfTrue="1">
      <formula>MAX($D$5:$D$9,$D$14:$D$18,$D$23:$D$27,$D$32:$D$36,$J$5:$J$9,$J$14:$J$18,$J$23:$J$27,$J$32:$J$36)</formula>
    </cfRule>
  </conditionalFormatting>
  <conditionalFormatting sqref="K15:K18">
    <cfRule type="cellIs" priority="27" dxfId="0" operator="equal" stopIfTrue="1">
      <formula>30</formula>
    </cfRule>
  </conditionalFormatting>
  <conditionalFormatting sqref="I15:I18">
    <cfRule type="cellIs" priority="26" dxfId="0" operator="equal" stopIfTrue="1">
      <formula>MAX($C$5:$C$9,$C$14:$C$18,$C$23:$C$27,$C$32:$C$36,$I$5:$I$9,$I$14:$I$18,$I$23:$I$27,$I$32:$I$36)</formula>
    </cfRule>
  </conditionalFormatting>
  <conditionalFormatting sqref="J15:J18">
    <cfRule type="cellIs" priority="25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24" dxfId="0" operator="equal" stopIfTrue="1">
      <formula>30</formula>
    </cfRule>
  </conditionalFormatting>
  <conditionalFormatting sqref="E24:E27">
    <cfRule type="cellIs" priority="23" dxfId="0" operator="equal" stopIfTrue="1">
      <formula>30</formula>
    </cfRule>
  </conditionalFormatting>
  <conditionalFormatting sqref="E23:E27">
    <cfRule type="cellIs" priority="22" dxfId="0" operator="equal" stopIfTrue="1">
      <formula>30</formula>
    </cfRule>
  </conditionalFormatting>
  <conditionalFormatting sqref="E24:E27">
    <cfRule type="cellIs" priority="21" dxfId="0" operator="equal" stopIfTrue="1">
      <formula>30</formula>
    </cfRule>
  </conditionalFormatting>
  <conditionalFormatting sqref="E23:E27">
    <cfRule type="cellIs" priority="20" dxfId="0" operator="equal" stopIfTrue="1">
      <formula>30</formula>
    </cfRule>
  </conditionalFormatting>
  <conditionalFormatting sqref="E24:E27">
    <cfRule type="cellIs" priority="19" dxfId="0" operator="equal" stopIfTrue="1">
      <formula>30</formula>
    </cfRule>
  </conditionalFormatting>
  <conditionalFormatting sqref="E23">
    <cfRule type="cellIs" priority="18" dxfId="0" operator="equal" stopIfTrue="1">
      <formula>30</formula>
    </cfRule>
  </conditionalFormatting>
  <conditionalFormatting sqref="C23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23">
    <cfRule type="cellIs" priority="16" dxfId="0" operator="equal" stopIfTrue="1">
      <formula>MAX($D$5:$D$9,$D$14:$D$18,$D$23:$D$27,$D$32:$D$36,$J$5:$J$9,$J$14:$J$18,$J$23:$J$27,$J$32:$J$36)</formula>
    </cfRule>
  </conditionalFormatting>
  <conditionalFormatting sqref="E24:E27">
    <cfRule type="cellIs" priority="15" dxfId="0" operator="equal" stopIfTrue="1">
      <formula>30</formula>
    </cfRule>
  </conditionalFormatting>
  <conditionalFormatting sqref="C24:C27">
    <cfRule type="cellIs" priority="14" dxfId="0" operator="equal" stopIfTrue="1">
      <formula>MAX($C$5:$C$9,$C$14:$C$18,$C$23:$C$27,$C$32:$C$36,$I$5:$I$9,$I$14:$I$18,$I$23:$I$27,$I$32:$I$36)</formula>
    </cfRule>
  </conditionalFormatting>
  <conditionalFormatting sqref="D24:D27">
    <cfRule type="cellIs" priority="13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12" dxfId="0" operator="equal" stopIfTrue="1">
      <formula>30</formula>
    </cfRule>
  </conditionalFormatting>
  <conditionalFormatting sqref="K24:K27">
    <cfRule type="cellIs" priority="11" dxfId="0" operator="equal" stopIfTrue="1">
      <formula>30</formula>
    </cfRule>
  </conditionalFormatting>
  <conditionalFormatting sqref="K23:K27">
    <cfRule type="cellIs" priority="10" dxfId="0" operator="equal" stopIfTrue="1">
      <formula>30</formula>
    </cfRule>
  </conditionalFormatting>
  <conditionalFormatting sqref="K24:K27">
    <cfRule type="cellIs" priority="9" dxfId="0" operator="equal" stopIfTrue="1">
      <formula>30</formula>
    </cfRule>
  </conditionalFormatting>
  <conditionalFormatting sqref="K23:K27">
    <cfRule type="cellIs" priority="8" dxfId="0" operator="equal" stopIfTrue="1">
      <formula>30</formula>
    </cfRule>
  </conditionalFormatting>
  <conditionalFormatting sqref="K24:K27">
    <cfRule type="cellIs" priority="7" dxfId="0" operator="equal" stopIfTrue="1">
      <formula>30</formula>
    </cfRule>
  </conditionalFormatting>
  <conditionalFormatting sqref="K23">
    <cfRule type="cellIs" priority="6" dxfId="0" operator="equal" stopIfTrue="1">
      <formula>30</formula>
    </cfRule>
  </conditionalFormatting>
  <conditionalFormatting sqref="I23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23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4:K27">
    <cfRule type="cellIs" priority="3" dxfId="0" operator="equal" stopIfTrue="1">
      <formula>30</formula>
    </cfRule>
  </conditionalFormatting>
  <conditionalFormatting sqref="I24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4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1">
      <selection activeCell="I23" sqref="I23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67" t="s">
        <v>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39.75" customHeight="1">
      <c r="A2" s="176" t="s">
        <v>106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</v>
      </c>
      <c r="AI3" s="4" t="str">
        <f>B5</f>
        <v>H. Frerichs</v>
      </c>
    </row>
    <row r="4" spans="1:35" s="4" customFormat="1" ht="30" customHeight="1">
      <c r="A4" s="199" t="str">
        <f>'1.Sptg'!$A$4</f>
        <v>VWG</v>
      </c>
      <c r="B4" s="200"/>
      <c r="C4" s="17" t="s">
        <v>0</v>
      </c>
      <c r="D4" s="15" t="s">
        <v>5</v>
      </c>
      <c r="E4" s="7" t="s">
        <v>8</v>
      </c>
      <c r="F4" s="3"/>
      <c r="G4" s="199" t="str">
        <f>'1.Sptg'!$G$4</f>
        <v>Tele / Post 2</v>
      </c>
      <c r="H4" s="200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28</v>
      </c>
      <c r="AI4" s="4" t="str">
        <f>B6</f>
        <v>T. Jacobs</v>
      </c>
    </row>
    <row r="5" spans="1:35" s="4" customFormat="1" ht="30" customHeight="1">
      <c r="A5" s="7">
        <v>1</v>
      </c>
      <c r="B5" s="95" t="s">
        <v>77</v>
      </c>
      <c r="C5" s="20">
        <v>562</v>
      </c>
      <c r="D5" s="13">
        <f>IF(C5="","",C5-546)</f>
        <v>16</v>
      </c>
      <c r="E5" s="7">
        <f>IF(C5=0,"",INDEX(Einzelwertung!Q$3:Q$70,MATCH(B5,Einzelwertung!G$3:G$70,0)))</f>
        <v>21</v>
      </c>
      <c r="F5" s="3"/>
      <c r="G5" s="7">
        <v>1</v>
      </c>
      <c r="H5" s="95" t="s">
        <v>80</v>
      </c>
      <c r="I5" s="20">
        <v>564</v>
      </c>
      <c r="J5" s="13">
        <f>IF(I5="","",I5-546)</f>
        <v>18</v>
      </c>
      <c r="K5" s="7">
        <f>IF(I5=0,"",INDEX(Einzelwertung!Q$3:Q$70,MATCH(H5,Einzelwertung!G$3:G$70,0)))</f>
        <v>22</v>
      </c>
      <c r="M5" s="171" t="s">
        <v>31</v>
      </c>
      <c r="N5" s="172"/>
      <c r="O5" s="172"/>
      <c r="P5" s="172"/>
      <c r="Q5" s="172"/>
      <c r="R5" s="173"/>
      <c r="AH5" s="4">
        <f>MATCH(AI5,Einzelwertung!G$3:G$70,0)</f>
        <v>2</v>
      </c>
      <c r="AI5" s="4" t="str">
        <f>B7</f>
        <v>G. Siefken</v>
      </c>
    </row>
    <row r="6" spans="1:35" s="4" customFormat="1" ht="30" customHeight="1">
      <c r="A6" s="7">
        <v>2</v>
      </c>
      <c r="B6" s="95" t="s">
        <v>102</v>
      </c>
      <c r="C6" s="20">
        <v>494</v>
      </c>
      <c r="D6" s="13">
        <f>IF(C6="","",C6-546)</f>
        <v>-52</v>
      </c>
      <c r="E6" s="7">
        <f>IF(C6=0,"",INDEX(Einzelwertung!Q$3:Q$70,MATCH(B6,Einzelwertung!G$3:G$70,0)))</f>
        <v>8</v>
      </c>
      <c r="F6" s="3"/>
      <c r="G6" s="7">
        <v>2</v>
      </c>
      <c r="H6" s="95" t="s">
        <v>104</v>
      </c>
      <c r="I6" s="20">
        <v>510</v>
      </c>
      <c r="J6" s="13">
        <f>IF(I6="","",I6-546)</f>
        <v>-36</v>
      </c>
      <c r="K6" s="7">
        <f>IF(I6=0,"",INDEX(Einzelwertung!Q$3:Q$70,MATCH(H6,Einzelwertung!G$3:G$70,0)))</f>
        <v>9</v>
      </c>
      <c r="M6" s="58" t="s">
        <v>1</v>
      </c>
      <c r="N6" s="59" t="s">
        <v>2</v>
      </c>
      <c r="O6" s="60" t="s">
        <v>0</v>
      </c>
      <c r="P6" s="61"/>
      <c r="Q6" s="180" t="s">
        <v>3</v>
      </c>
      <c r="R6" s="182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1</v>
      </c>
      <c r="AI6" s="4" t="str">
        <f>B8</f>
        <v>E. Bruns</v>
      </c>
    </row>
    <row r="7" spans="1:35" s="4" customFormat="1" ht="30" customHeight="1">
      <c r="A7" s="7">
        <v>3</v>
      </c>
      <c r="B7" s="95" t="s">
        <v>76</v>
      </c>
      <c r="C7" s="20">
        <v>531</v>
      </c>
      <c r="D7" s="13">
        <f>IF(C7="","",C7-546)</f>
        <v>-15</v>
      </c>
      <c r="E7" s="7">
        <f>IF(C7=0,"",INDEX(Einzelwertung!Q$3:Q$70,MATCH(B7,Einzelwertung!G$3:G$70,0)))</f>
        <v>13</v>
      </c>
      <c r="F7" s="3"/>
      <c r="G7" s="7">
        <v>3</v>
      </c>
      <c r="H7" s="95" t="s">
        <v>82</v>
      </c>
      <c r="I7" s="20">
        <v>558</v>
      </c>
      <c r="J7" s="13">
        <f>IF(I7="","",I7-546)</f>
        <v>12</v>
      </c>
      <c r="K7" s="7">
        <f>IF(I7=0,"",INDEX(Einzelwertung!Q$3:Q$70,MATCH(H7,Einzelwertung!G$3:G$70,0)))</f>
        <v>18</v>
      </c>
      <c r="M7" s="26">
        <f>IF(Z$7=0,"",RANK(P7,$P$7:$P$14))</f>
        <v>1</v>
      </c>
      <c r="N7" s="63" t="str">
        <f>IF($AA$7=0,"",INDEX(Y$7:Y$14,MATCH(O7,AB$7:AB$14,0)))</f>
        <v>Tele / Post 2</v>
      </c>
      <c r="O7" s="35">
        <f>IF($AA$14&gt;0,"",LARGE(AB$7:AB$14,ROW()-6))</f>
        <v>2202.02</v>
      </c>
      <c r="P7" s="39">
        <f>IF($AA$14&gt;0,"",LARGE(Z$7:Z$14,ROW()-6))</f>
        <v>2202</v>
      </c>
      <c r="Q7" s="181"/>
      <c r="R7" s="183"/>
      <c r="S7" s="38">
        <f>'2.Sptg'!U7</f>
        <v>8.002</v>
      </c>
      <c r="T7" s="38">
        <v>0.001</v>
      </c>
      <c r="U7" s="43">
        <f aca="true" t="shared" si="0" ref="U7:U12">SUM(S7+T7+W7)</f>
        <v>10.003</v>
      </c>
      <c r="V7" s="38">
        <f aca="true" t="shared" si="1" ref="V7:V12">IF($Z7=0,"",RANK(Z7,Z$7:Z$14))</f>
        <v>4</v>
      </c>
      <c r="W7" s="38">
        <f>IF($Z$7=0,0,INDEX(AD$8:AD$15,MATCH(V7,AC$8:AC$15)))</f>
        <v>2</v>
      </c>
      <c r="X7" s="4">
        <v>0.01</v>
      </c>
      <c r="Y7" s="37" t="str">
        <f>$A$4</f>
        <v>VWG</v>
      </c>
      <c r="Z7" s="4">
        <f>$C$10</f>
        <v>2146</v>
      </c>
      <c r="AA7" s="4">
        <f>SUM(Z7:Z14)</f>
        <v>10569</v>
      </c>
      <c r="AB7" s="4">
        <f aca="true" t="shared" si="2" ref="AB7:AB12">SUM(Z7+X7)</f>
        <v>2146.01</v>
      </c>
      <c r="AC7" s="4" t="s">
        <v>1</v>
      </c>
      <c r="AD7" s="4" t="s">
        <v>8</v>
      </c>
      <c r="AH7" s="4">
        <f>MATCH(AI7,Einzelwertung!G$3:G$70,0)</f>
        <v>4</v>
      </c>
      <c r="AI7" s="4" t="str">
        <f>B9</f>
        <v>T. Fromhage</v>
      </c>
    </row>
    <row r="8" spans="1:35" s="4" customFormat="1" ht="30" customHeight="1">
      <c r="A8" s="7">
        <v>4</v>
      </c>
      <c r="B8" s="95" t="s">
        <v>75</v>
      </c>
      <c r="C8" s="20">
        <v>471</v>
      </c>
      <c r="D8" s="13">
        <f>IF(C8="","",C8-546)</f>
        <v>-75</v>
      </c>
      <c r="E8" s="7">
        <f>IF(C8=0,"",INDEX(Einzelwertung!Q$3:Q$70,MATCH(B8,Einzelwertung!G$3:G$70,0)))</f>
        <v>7</v>
      </c>
      <c r="F8" s="3"/>
      <c r="G8" s="7">
        <v>4</v>
      </c>
      <c r="H8" s="95" t="s">
        <v>110</v>
      </c>
      <c r="I8" s="20">
        <v>570</v>
      </c>
      <c r="J8" s="13">
        <f>IF(I8="","",I8-546)</f>
        <v>24</v>
      </c>
      <c r="K8" s="7">
        <f>IF(I8=0,"",INDEX(Einzelwertung!Q$3:Q$70,MATCH(H8,Einzelwertung!G$3:G$70,0)))</f>
        <v>24</v>
      </c>
      <c r="M8" s="26">
        <f>IF(Z$7=0,"",RANK(P8,$P$7:$P$14))</f>
        <v>2</v>
      </c>
      <c r="N8" s="64" t="str">
        <f>IF($AA$7=0,"",INDEX(Y$7:Y$14,MATCH(O8,AB$7:AB$14,0)))</f>
        <v>Stadt Oldenburg</v>
      </c>
      <c r="O8" s="28">
        <f>IF($AA$14&gt;0,"",LARGE(AB$7:AB$14,ROW()-6))</f>
        <v>2179.05</v>
      </c>
      <c r="P8" s="39">
        <f>IF($AA$14&gt;0,"",LARGE(Z$7:Z$14,ROW()-6))</f>
        <v>2179</v>
      </c>
      <c r="Q8" s="29">
        <f>IF($AA$7=0," ",($O$7-O8)*-1)</f>
        <v>-22.9699999999998</v>
      </c>
      <c r="R8" s="30">
        <f>IF($AA$7=0," ",(O7-O8)*-1)</f>
        <v>-22.9699999999998</v>
      </c>
      <c r="S8" s="38">
        <f>'2.Sptg'!U8</f>
        <v>7.004</v>
      </c>
      <c r="T8" s="38">
        <v>0.002</v>
      </c>
      <c r="U8" s="43">
        <f t="shared" si="0"/>
        <v>12.006</v>
      </c>
      <c r="V8" s="38">
        <f t="shared" si="1"/>
        <v>1</v>
      </c>
      <c r="W8" s="38">
        <f>IF($Z$8=0,0,INDEX(AD$8:AD$15,MATCH(V8,AC$8:AC$15)))</f>
        <v>5</v>
      </c>
      <c r="X8" s="4">
        <v>0.02</v>
      </c>
      <c r="Y8" s="37" t="str">
        <f>$G$4</f>
        <v>Tele / Post 2</v>
      </c>
      <c r="Z8" s="4">
        <f>$I$10</f>
        <v>2202</v>
      </c>
      <c r="AB8" s="4">
        <f t="shared" si="2"/>
        <v>2202.02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78</v>
      </c>
      <c r="C9" s="20">
        <v>559</v>
      </c>
      <c r="D9" s="13">
        <f>IF(C9="","",C9-546)</f>
        <v>13</v>
      </c>
      <c r="E9" s="7">
        <f>IF(C9=0,"",INDEX(Einzelwertung!Q$3:Q$70,MATCH(B9,Einzelwertung!G$3:G$70,0)))</f>
        <v>19</v>
      </c>
      <c r="F9" s="3"/>
      <c r="G9" s="14">
        <v>5</v>
      </c>
      <c r="H9" s="95"/>
      <c r="I9" s="20"/>
      <c r="J9" s="13">
        <f>IF(I9="","",I9-546)</f>
      </c>
      <c r="K9" s="7">
        <f>IF(I9=0,"",INDEX(Einzelwertung!Q$3:Q$70,MATCH(H9,Einzelwertung!G$3:G$70,0)))</f>
      </c>
      <c r="M9" s="26">
        <f>IF(Z$7=0,"",RANK(P9,$P$7:$P$14))</f>
        <v>3</v>
      </c>
      <c r="N9" s="64" t="str">
        <f>IF($AA$7=0,"",INDEX(Y$7:Y$14,MATCH(O9,AB$7:AB$14,0)))</f>
        <v>OLB</v>
      </c>
      <c r="O9" s="28">
        <f>IF($AA$14&gt;0,"",LARGE(AB$7:AB$14,ROW()-6))</f>
        <v>2162.04</v>
      </c>
      <c r="P9" s="39">
        <f>IF($AA$14&gt;0,"",LARGE(Z$7:Z$14,ROW()-6))</f>
        <v>2162</v>
      </c>
      <c r="Q9" s="29">
        <f>IF($AA$7=0," ",($O$7-O9)*-1)</f>
        <v>-39.98000000000002</v>
      </c>
      <c r="R9" s="30">
        <f>IF($AA$7=0," ",(O8-O9)*-1)</f>
        <v>-17.01000000000022</v>
      </c>
      <c r="S9" s="38">
        <f>'2.Sptg'!U9</f>
        <v>1.0059999999999998</v>
      </c>
      <c r="T9" s="38">
        <v>0.003</v>
      </c>
      <c r="U9" s="43">
        <f t="shared" si="0"/>
        <v>1.0089999999999997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2146</v>
      </c>
      <c r="D10" s="21">
        <f>SUM(D5:D9,IF(A10=5,-MIN(D5:D9)))</f>
        <v>-38</v>
      </c>
      <c r="E10" s="47"/>
      <c r="F10" s="3"/>
      <c r="G10" s="19">
        <f>COUNT(I5:I9)</f>
        <v>4</v>
      </c>
      <c r="H10" s="22" t="s">
        <v>6</v>
      </c>
      <c r="I10" s="21">
        <f>SUM(I5:I9,IF(G10=5,-MIN(I5:I9)))</f>
        <v>2202</v>
      </c>
      <c r="J10" s="21">
        <f>SUM(J5:J9,IF(G10=5,-MIN(J5:J9)))</f>
        <v>18</v>
      </c>
      <c r="K10" s="47"/>
      <c r="M10" s="138">
        <f>IF(Z$7=0,"",RANK(P10,$P$7:$P$14))</f>
        <v>4</v>
      </c>
      <c r="N10" s="65" t="str">
        <f>IF($AA$7=0,"",INDEX(Y$7:Y$14,MATCH(O10,AB$7:AB$14,0)))</f>
        <v>VWG</v>
      </c>
      <c r="O10" s="28">
        <f>IF($AA$14&gt;0,"",LARGE(AB$7:AB$14,ROW()-6))</f>
        <v>2146.01</v>
      </c>
      <c r="P10" s="39">
        <f>IF($AA$14&gt;0,"",LARGE(Z$7:Z$14,ROW()-6))</f>
        <v>2146</v>
      </c>
      <c r="Q10" s="29">
        <f>IF($AA$7=0," ",($O$7-O10)*-1)</f>
        <v>-56.00999999999976</v>
      </c>
      <c r="R10" s="30">
        <f>IF($AA$7=0," ",(O9-O10)*-1)</f>
        <v>-16.029999999999745</v>
      </c>
      <c r="S10" s="38">
        <f>'2.Sptg'!U10</f>
        <v>7.008</v>
      </c>
      <c r="T10" s="38">
        <v>0.004</v>
      </c>
      <c r="U10" s="43">
        <f t="shared" si="0"/>
        <v>10.012</v>
      </c>
      <c r="V10" s="38">
        <f t="shared" si="1"/>
        <v>3</v>
      </c>
      <c r="W10" s="38">
        <f>IF($Z$10=0,0,INDEX(AD$8:AD$15,MATCH(V10,AC$8:AC$15)))</f>
        <v>3</v>
      </c>
      <c r="X10" s="4">
        <v>0.04</v>
      </c>
      <c r="Y10" s="37" t="str">
        <f>$G$13</f>
        <v>OLB</v>
      </c>
      <c r="Z10" s="4">
        <f>$I$19</f>
        <v>2162</v>
      </c>
      <c r="AB10" s="4">
        <f t="shared" si="2"/>
        <v>2162.04</v>
      </c>
      <c r="AC10" s="4">
        <v>3</v>
      </c>
      <c r="AD10" s="4">
        <v>3</v>
      </c>
      <c r="AH10" s="4">
        <f>MATCH(AI10,Einzelwertung!G$3:G$70,0)</f>
        <v>8</v>
      </c>
      <c r="AI10" s="4" t="str">
        <f>H7</f>
        <v>J. Künken</v>
      </c>
    </row>
    <row r="11" spans="1:35" s="4" customFormat="1" ht="30" customHeight="1">
      <c r="A11" s="19">
        <f>COUNT(#REF!)</f>
        <v>0</v>
      </c>
      <c r="B11" s="16"/>
      <c r="C11" s="174"/>
      <c r="D11" s="174"/>
      <c r="E11" s="140"/>
      <c r="F11" s="3"/>
      <c r="G11" s="19">
        <f>COUNT(#REF!)</f>
        <v>0</v>
      </c>
      <c r="H11" s="16"/>
      <c r="I11" s="174"/>
      <c r="J11" s="174"/>
      <c r="K11" s="140"/>
      <c r="M11" s="139">
        <f>IF(Z$7=0,"",RANK(P11,$P$7:$P$14))</f>
        <v>5</v>
      </c>
      <c r="N11" s="97" t="str">
        <f>IF($AA$7=0,"",INDEX(Y$7:Y$14,MATCH(O11,AB$7:AB$14,0)))</f>
        <v>KDO</v>
      </c>
      <c r="O11" s="150">
        <f>IF($AA$14&gt;0,"",LARGE(AB$7:AB$14,ROW()-6))</f>
        <v>1880.06</v>
      </c>
      <c r="P11" s="39">
        <f>IF($AA$14&gt;0,"",LARGE(Z$7:Z$14,ROW()-6))</f>
        <v>1880</v>
      </c>
      <c r="Q11" s="100">
        <f>IF($AA$7=0," ",($O$7-O11)*-1)</f>
        <v>-321.96000000000004</v>
      </c>
      <c r="R11" s="125">
        <f>IF($AA$7=0," ",(O10-O11)*-1)</f>
        <v>-265.9500000000003</v>
      </c>
      <c r="S11" s="38">
        <f>'2.Sptg'!U11</f>
        <v>8.01</v>
      </c>
      <c r="T11" s="38">
        <v>0.005</v>
      </c>
      <c r="U11" s="43">
        <f t="shared" si="0"/>
        <v>12.015</v>
      </c>
      <c r="V11" s="38">
        <f t="shared" si="1"/>
        <v>2</v>
      </c>
      <c r="W11" s="38">
        <f>IF($Z$11=0,0,INDEX(AD$8:AD$15,MATCH(V11,AC$8:AC$15)))</f>
        <v>4</v>
      </c>
      <c r="X11" s="4">
        <v>0.05</v>
      </c>
      <c r="Y11" s="37" t="str">
        <f>$A$22</f>
        <v>Stadt Oldenburg</v>
      </c>
      <c r="Z11" s="4">
        <f>$C$28</f>
        <v>2179</v>
      </c>
      <c r="AB11" s="4">
        <f t="shared" si="2"/>
        <v>2179.05</v>
      </c>
      <c r="AC11" s="4">
        <v>4</v>
      </c>
      <c r="AD11" s="4">
        <v>2</v>
      </c>
      <c r="AH11" s="4">
        <f>MATCH(AI11,Einzelwertung!G$3:G$70,0)</f>
        <v>34</v>
      </c>
      <c r="AI11" s="4" t="str">
        <f>H8</f>
        <v>D. Schlieben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4"/>
      <c r="P12" s="104"/>
      <c r="Q12" s="105"/>
      <c r="R12" s="105"/>
      <c r="S12" s="38">
        <f>'2.Sptg'!U12</f>
        <v>3.0119999999999996</v>
      </c>
      <c r="T12" s="38">
        <v>0.006</v>
      </c>
      <c r="U12" s="43">
        <f t="shared" si="0"/>
        <v>4.017999999999999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1880</v>
      </c>
      <c r="AB12" s="4">
        <f t="shared" si="2"/>
        <v>1880.06</v>
      </c>
      <c r="AC12" s="4">
        <v>5</v>
      </c>
      <c r="AD12" s="4">
        <v>1</v>
      </c>
      <c r="AH12" s="4" t="e">
        <f>MATCH(AI12,Einzelwertung!G$3:G$70,0)</f>
        <v>#N/A</v>
      </c>
      <c r="AI12" s="4">
        <f>H9</f>
        <v>0</v>
      </c>
    </row>
    <row r="13" spans="1:35" s="4" customFormat="1" ht="30" customHeight="1">
      <c r="A13" s="196">
        <f>'1.Sptg'!$A$13</f>
        <v>0</v>
      </c>
      <c r="B13" s="196"/>
      <c r="C13" s="143" t="s">
        <v>0</v>
      </c>
      <c r="D13" s="144" t="s">
        <v>5</v>
      </c>
      <c r="E13" s="144"/>
      <c r="F13" s="3"/>
      <c r="G13" s="197" t="str">
        <f>'1.Sptg'!$G$13</f>
        <v>OLB</v>
      </c>
      <c r="H13" s="198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54"/>
      <c r="C14" s="147"/>
      <c r="D14" s="145">
        <f>IF(C14="","",C14-546)</f>
      </c>
      <c r="E14" s="145"/>
      <c r="F14" s="3"/>
      <c r="G14" s="7">
        <v>1</v>
      </c>
      <c r="H14" s="95" t="s">
        <v>100</v>
      </c>
      <c r="I14" s="20">
        <v>463</v>
      </c>
      <c r="J14" s="13">
        <f>IF(I14="","",I14-546)</f>
        <v>-83</v>
      </c>
      <c r="K14" s="7">
        <f>IF(I14=0,"",INDEX(Einzelwertung!Q$3:Q$70,MATCH(H14,Einzelwertung!G$3:G$70,0)))</f>
        <v>6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54"/>
      <c r="C15" s="147"/>
      <c r="D15" s="145">
        <f>IF(C15="","",C15-546)</f>
      </c>
      <c r="E15" s="145"/>
      <c r="F15" s="3"/>
      <c r="G15" s="7">
        <v>2</v>
      </c>
      <c r="H15" s="95" t="s">
        <v>87</v>
      </c>
      <c r="I15" s="20">
        <v>517</v>
      </c>
      <c r="J15" s="13">
        <f>IF(I15="","",I15-546)</f>
        <v>-29</v>
      </c>
      <c r="K15" s="7">
        <f>IF(I15=0,"",INDEX(Einzelwertung!Q$3:Q$70,MATCH(H15,Einzelwertung!G$3:G$70,0)))</f>
        <v>10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54"/>
      <c r="C16" s="147"/>
      <c r="D16" s="145">
        <f>IF(C16="","",C16-546)</f>
      </c>
      <c r="E16" s="145"/>
      <c r="F16" s="3"/>
      <c r="G16" s="7">
        <v>3</v>
      </c>
      <c r="H16" s="95" t="s">
        <v>86</v>
      </c>
      <c r="I16" s="20">
        <v>568</v>
      </c>
      <c r="J16" s="13">
        <f>IF(I16="","",I16-546)</f>
        <v>22</v>
      </c>
      <c r="K16" s="7">
        <f>IF(I16=0,"",INDEX(Einzelwertung!Q$3:Q$70,MATCH(H16,Einzelwertung!G$3:G$70,0)))</f>
        <v>23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54"/>
      <c r="C17" s="147"/>
      <c r="D17" s="145">
        <f>IF(C17="","",C17-546)</f>
      </c>
      <c r="E17" s="145"/>
      <c r="F17" s="3"/>
      <c r="G17" s="7">
        <v>4</v>
      </c>
      <c r="H17" s="95" t="s">
        <v>88</v>
      </c>
      <c r="I17" s="20">
        <v>546</v>
      </c>
      <c r="J17" s="13">
        <f>IF(I17="","",I17-546)</f>
        <v>0</v>
      </c>
      <c r="K17" s="7">
        <f>IF(I17=0,"",INDEX(Einzelwertung!Q$3:Q$70,MATCH(H17,Einzelwertung!G$3:G$70,0)))</f>
        <v>16</v>
      </c>
      <c r="L17" s="10"/>
      <c r="M17" s="177" t="s">
        <v>32</v>
      </c>
      <c r="N17" s="178"/>
      <c r="O17" s="179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5">
        <v>5</v>
      </c>
      <c r="B18" s="154"/>
      <c r="C18" s="147"/>
      <c r="D18" s="145">
        <f>IF(C18="","",C18-546)</f>
      </c>
      <c r="E18" s="145"/>
      <c r="F18" s="3"/>
      <c r="G18" s="14">
        <v>5</v>
      </c>
      <c r="H18" s="95" t="s">
        <v>108</v>
      </c>
      <c r="I18" s="20">
        <v>531</v>
      </c>
      <c r="J18" s="13">
        <f>IF(I18="","",I18-546)</f>
        <v>-15</v>
      </c>
      <c r="K18" s="7">
        <f>IF(I18=0,"",INDEX(Einzelwertung!Q$3:Q$70,MATCH(H18,Einzelwertung!G$3:G$70,0)))</f>
        <v>13</v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5</v>
      </c>
      <c r="H19" s="22" t="s">
        <v>6</v>
      </c>
      <c r="I19" s="21">
        <f>SUM(I14:I18,IF(G19=5,-MIN(I14:I18)))</f>
        <v>2162</v>
      </c>
      <c r="J19" s="21">
        <f>SUM(J14:J18,IF(G19=5,-MIN(J14:J18)))</f>
        <v>-22</v>
      </c>
      <c r="K19" s="47"/>
      <c r="L19" s="137">
        <f>ROUNDDOWN(O19,0)</f>
        <v>12</v>
      </c>
      <c r="M19" s="48">
        <f>IF($AA$7=0,"",RANK(L19,L$19:L$26))</f>
        <v>1</v>
      </c>
      <c r="N19" s="44" t="str">
        <f>IF($AA$7=0,"",INDEX(Y$7:Y$14,MATCH(O19,U$7:U$14,0)))</f>
        <v>Stadt Oldenburg</v>
      </c>
      <c r="O19" s="35">
        <f>IF($AA$7=0,"",LARGE(U$7:U$14,1))</f>
        <v>12.015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64"/>
      <c r="D20" s="164"/>
      <c r="E20" s="39"/>
      <c r="F20" s="3"/>
      <c r="G20" s="19">
        <f>COUNT(#REF!)</f>
        <v>0</v>
      </c>
      <c r="H20" s="16"/>
      <c r="I20" s="164"/>
      <c r="J20" s="164"/>
      <c r="K20" s="39"/>
      <c r="L20" s="137">
        <f aca="true" t="shared" si="3" ref="L20:L37">ROUNDDOWN(O20,0)</f>
        <v>12</v>
      </c>
      <c r="M20" s="27">
        <f>IF($AA$7=0,"",RANK(L20,L$19:L$26))</f>
        <v>1</v>
      </c>
      <c r="N20" s="49" t="str">
        <f>IF($AA$7=0,"",INDEX(Y$7:Y$14,MATCH(O20,U$7:U$14,0)))</f>
        <v>Tele / Post 2</v>
      </c>
      <c r="O20" s="50">
        <f>IF($AA$7=0,"",LARGE(U$7:U$14,2))</f>
        <v>12.006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3"/>
        <v>10</v>
      </c>
      <c r="M21" s="27">
        <f>IF($AA$7=0,"",RANK(L21,L$19:L$26))</f>
        <v>3</v>
      </c>
      <c r="N21" s="49" t="str">
        <f>IF($AA$7=0,"",INDEX(Y$7:Y$14,MATCH(O21,U$7:U$14,0)))</f>
        <v>OLB</v>
      </c>
      <c r="O21" s="50">
        <f>IF($AA$7=0,"",LARGE(U$7:U$14,3))</f>
        <v>10.012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15</v>
      </c>
      <c r="AI21" s="4" t="str">
        <f>H17</f>
        <v>M. Flerlage</v>
      </c>
    </row>
    <row r="22" spans="1:35" s="4" customFormat="1" ht="30" customHeight="1">
      <c r="A22" s="197" t="str">
        <f>'1.Sptg'!$A$22</f>
        <v>Stadt Oldenburg</v>
      </c>
      <c r="B22" s="198"/>
      <c r="C22" s="17" t="s">
        <v>0</v>
      </c>
      <c r="D22" s="15" t="s">
        <v>5</v>
      </c>
      <c r="E22" s="7" t="s">
        <v>8</v>
      </c>
      <c r="F22" s="3"/>
      <c r="G22" s="197" t="str">
        <f>'1.Sptg'!$G$22</f>
        <v>KDO</v>
      </c>
      <c r="H22" s="198"/>
      <c r="I22" s="17" t="s">
        <v>0</v>
      </c>
      <c r="J22" s="15" t="s">
        <v>5</v>
      </c>
      <c r="K22" s="7" t="s">
        <v>8</v>
      </c>
      <c r="L22" s="137">
        <f t="shared" si="3"/>
        <v>10</v>
      </c>
      <c r="M22" s="12">
        <f>IF($AA$7=0,"",RANK(L22,L$19:L$26))</f>
        <v>3</v>
      </c>
      <c r="N22" s="51" t="str">
        <f>IF($AA$7=0,"",INDEX(Y$7:Y$14,MATCH(O22,U$7:U$14,0)))</f>
        <v>VWG</v>
      </c>
      <c r="O22" s="50">
        <f>IF($AA$7=0,"",LARGE(U$7:U$14,4))</f>
        <v>10.003</v>
      </c>
      <c r="P22" s="42"/>
      <c r="Q22" s="23"/>
      <c r="R22" s="23"/>
      <c r="S22" s="6"/>
      <c r="T22" s="6"/>
      <c r="U22" s="40"/>
      <c r="W22" s="11"/>
      <c r="Y22" s="37"/>
      <c r="AH22" s="4">
        <f>MATCH(AI22,Einzelwertung!G$3:G$70,0)</f>
        <v>32</v>
      </c>
      <c r="AI22" s="4" t="str">
        <f>H18</f>
        <v>H. Bendfeldt</v>
      </c>
    </row>
    <row r="23" spans="1:35" s="4" customFormat="1" ht="30" customHeight="1">
      <c r="A23" s="7">
        <v>1</v>
      </c>
      <c r="B23" s="95" t="s">
        <v>99</v>
      </c>
      <c r="C23" s="20">
        <v>525</v>
      </c>
      <c r="D23" s="13">
        <f>IF(C23="","",C23-546)</f>
        <v>-21</v>
      </c>
      <c r="E23" s="7">
        <f>IF(C23=0,"",INDEX(Einzelwertung!Q$3:Q$70,MATCH(B23,Einzelwertung!G$3:G$70,0)))</f>
        <v>11</v>
      </c>
      <c r="F23" s="5"/>
      <c r="G23" s="7">
        <v>1</v>
      </c>
      <c r="H23" s="95" t="s">
        <v>91</v>
      </c>
      <c r="I23" s="20">
        <v>556</v>
      </c>
      <c r="J23" s="13">
        <f>IF(I23="","",I23-546)</f>
        <v>10</v>
      </c>
      <c r="K23" s="7">
        <f>IF(I23=0,"",INDEX(Einzelwertung!Q$3:Q$70,MATCH(H23,Einzelwertung!G$3:G$70,0)))</f>
        <v>17</v>
      </c>
      <c r="L23" s="137">
        <f t="shared" si="3"/>
        <v>4</v>
      </c>
      <c r="M23" s="141">
        <f>IF($AA$7=0,"",RANK(L23,L$19:L$26))</f>
        <v>5</v>
      </c>
      <c r="N23" s="107" t="str">
        <f>IF($AA$7=0,"",INDEX(Y$7:Y$14,MATCH(O23,U$7:U$14,0)))</f>
        <v>KDO</v>
      </c>
      <c r="O23" s="131">
        <f>IF($AA$7=0,"",LARGE(U$7:U$14,5))</f>
        <v>4.017999999999999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26</v>
      </c>
      <c r="AI23" s="4" t="str">
        <f>B23</f>
        <v>A. Lüschen</v>
      </c>
    </row>
    <row r="24" spans="1:35" s="4" customFormat="1" ht="30" customHeight="1">
      <c r="A24" s="7">
        <v>2</v>
      </c>
      <c r="B24" s="95" t="s">
        <v>96</v>
      </c>
      <c r="C24" s="20">
        <v>542</v>
      </c>
      <c r="D24" s="13">
        <f>IF(C24="","",C24-546)</f>
        <v>-4</v>
      </c>
      <c r="E24" s="7">
        <f>IF(C24=0,"",INDEX(Einzelwertung!Q$3:Q$70,MATCH(B24,Einzelwertung!G$3:G$70,0)))</f>
        <v>15</v>
      </c>
      <c r="F24" s="5"/>
      <c r="G24" s="7">
        <v>2</v>
      </c>
      <c r="H24" s="95" t="s">
        <v>111</v>
      </c>
      <c r="I24" s="20">
        <v>342</v>
      </c>
      <c r="J24" s="13">
        <f>IF(I24="","",I24-546)</f>
        <v>-204</v>
      </c>
      <c r="K24" s="7">
        <f>IF(I24=0,"",INDEX(Einzelwertung!Q$3:Q$70,MATCH(H24,Einzelwertung!G$3:G$70,0)))</f>
        <v>4</v>
      </c>
      <c r="L24" s="137">
        <f t="shared" si="3"/>
        <v>0</v>
      </c>
      <c r="M24" s="109"/>
      <c r="N24" s="110"/>
      <c r="O24" s="104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23</v>
      </c>
      <c r="AI24" s="4" t="str">
        <f>B24</f>
        <v>H. Hobbiesiefken</v>
      </c>
    </row>
    <row r="25" spans="1:35" s="4" customFormat="1" ht="30" customHeight="1">
      <c r="A25" s="7">
        <v>3</v>
      </c>
      <c r="B25" s="95" t="s">
        <v>94</v>
      </c>
      <c r="C25" s="20">
        <v>536</v>
      </c>
      <c r="D25" s="13">
        <f>IF(C25="","",C25-546)</f>
        <v>-10</v>
      </c>
      <c r="E25" s="7">
        <f>IF(C25=0,"",INDEX(Einzelwertung!Q$3:Q$70,MATCH(B25,Einzelwertung!G$3:G$70,0)))</f>
        <v>14</v>
      </c>
      <c r="F25" s="5"/>
      <c r="G25" s="7">
        <v>3</v>
      </c>
      <c r="H25" s="95" t="s">
        <v>89</v>
      </c>
      <c r="I25" s="20">
        <v>561</v>
      </c>
      <c r="J25" s="13">
        <f>IF(I25="","",I25-546)</f>
        <v>15</v>
      </c>
      <c r="K25" s="7">
        <f>IF(I25=0,"",INDEX(Einzelwertung!Q$3:Q$70,MATCH(H25,Einzelwertung!G$3:G$70,0)))</f>
        <v>20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21</v>
      </c>
      <c r="AI25" s="4" t="str">
        <f>B25</f>
        <v>R. Heye</v>
      </c>
    </row>
    <row r="26" spans="1:35" s="4" customFormat="1" ht="30" customHeight="1">
      <c r="A26" s="7">
        <v>4</v>
      </c>
      <c r="B26" s="95" t="s">
        <v>97</v>
      </c>
      <c r="C26" s="20">
        <v>576</v>
      </c>
      <c r="D26" s="13">
        <f>IF(C26="","",C26-546)</f>
        <v>30</v>
      </c>
      <c r="E26" s="7">
        <f>IF(C26=0,"",INDEX(Einzelwertung!Q$3:Q$70,MATCH(B26,Einzelwertung!G$3:G$70,0)))</f>
        <v>25</v>
      </c>
      <c r="F26" s="5"/>
      <c r="G26" s="7">
        <v>4</v>
      </c>
      <c r="H26" s="95" t="s">
        <v>112</v>
      </c>
      <c r="I26" s="20">
        <v>421</v>
      </c>
      <c r="J26" s="13">
        <f>IF(I26="","",I26-546)</f>
        <v>-125</v>
      </c>
      <c r="K26" s="7">
        <f>IF(I26=0,"",INDEX(Einzelwertung!Q$3:Q$70,MATCH(H26,Einzelwertung!G$3:G$70,0)))</f>
        <v>5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24</v>
      </c>
      <c r="AI26" s="4" t="str">
        <f>B26</f>
        <v>U. Schütte</v>
      </c>
    </row>
    <row r="27" spans="1:35" s="4" customFormat="1" ht="30" customHeight="1">
      <c r="A27" s="14">
        <v>5</v>
      </c>
      <c r="B27" s="95"/>
      <c r="C27" s="20"/>
      <c r="D27" s="13">
        <f>IF(C27="","",C27-546)</f>
      </c>
      <c r="E27" s="7">
        <f>IF(C27=0,"",INDEX(Einzelwertung!Q$3:Q$70,MATCH(B27,Einzelwertung!G$3:G$70,0)))</f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IF(I27=0,"",INDEX(Einzelwertung!Q$3:Q$70,MATCH(H27,Einzelwertung!G$3:G$70,0)))</f>
      </c>
      <c r="L27" s="137"/>
      <c r="O27" s="47"/>
      <c r="AH27" s="4" t="e">
        <f>MATCH(AI27,Einzelwertung!G$3:G$70,0)</f>
        <v>#N/A</v>
      </c>
      <c r="AI27" s="4">
        <f>B27</f>
        <v>0</v>
      </c>
    </row>
    <row r="28" spans="1:35" s="4" customFormat="1" ht="30" customHeight="1">
      <c r="A28" s="19">
        <f>COUNT(C23:C27)</f>
        <v>4</v>
      </c>
      <c r="B28" s="22" t="s">
        <v>6</v>
      </c>
      <c r="C28" s="21">
        <f>SUM(C23:C27,IF(A28=5,-MIN(C23:C27)))</f>
        <v>2179</v>
      </c>
      <c r="D28" s="21">
        <f>SUM(D23:D27,IF(A28=5,-MIN(D23:D27)))</f>
        <v>-5</v>
      </c>
      <c r="E28" s="47"/>
      <c r="F28" s="5"/>
      <c r="G28" s="19">
        <f>COUNT(I23:I27)</f>
        <v>4</v>
      </c>
      <c r="H28" s="22" t="s">
        <v>6</v>
      </c>
      <c r="I28" s="21">
        <f>SUM(I23:I27,IF(G28=5,-MIN(I23:I27)))</f>
        <v>1880</v>
      </c>
      <c r="J28" s="21">
        <f>SUM(J23:J27,IF(G28=5,-MIN(J23:J27)))</f>
        <v>-304</v>
      </c>
      <c r="K28" s="47"/>
      <c r="L28" s="137"/>
      <c r="M28" s="168" t="s">
        <v>33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70"/>
      <c r="AH28" s="4">
        <f>MATCH(AI28,Einzelwertung!G$3:G$70,0)</f>
        <v>18</v>
      </c>
      <c r="AI28" s="4" t="str">
        <f>H23</f>
        <v>H. Harsche</v>
      </c>
    </row>
    <row r="29" spans="1:35" s="4" customFormat="1" ht="30" customHeight="1">
      <c r="A29" s="19">
        <f>COUNT(#REF!)</f>
        <v>0</v>
      </c>
      <c r="B29" s="16"/>
      <c r="C29" s="164"/>
      <c r="D29" s="164"/>
      <c r="E29" s="39"/>
      <c r="F29" s="5"/>
      <c r="G29" s="19">
        <f>COUNT(#REF!)</f>
        <v>0</v>
      </c>
      <c r="H29" s="16"/>
      <c r="I29" s="164"/>
      <c r="J29" s="164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35</v>
      </c>
      <c r="AI29" s="4" t="str">
        <f>H24</f>
        <v>M. Evers</v>
      </c>
    </row>
    <row r="30" spans="6:35" s="4" customFormat="1" ht="30" customHeight="1">
      <c r="F30" s="5"/>
      <c r="L30" s="137">
        <f t="shared" si="3"/>
        <v>178</v>
      </c>
      <c r="M30" s="48">
        <f>IF($AA$7=0,"",RANK(L30,L$30:L$37))</f>
        <v>1</v>
      </c>
      <c r="N30" s="34" t="str">
        <f>IF($AA$7=0,"",Einzelwertung!A3)</f>
        <v>T. Fromhage</v>
      </c>
      <c r="O30" s="81">
        <f>IF($AA$7=0,"",Einzelwertung!C3)</f>
        <v>178.0004</v>
      </c>
      <c r="P30" s="73"/>
      <c r="Q30" s="184" t="str">
        <f>IF($AA$7=0,"",Einzelwertung!B3)</f>
        <v>VWG</v>
      </c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H30" s="4">
        <f>MATCH(AI30,Einzelwertung!G$3:G$70,0)</f>
        <v>16</v>
      </c>
      <c r="AI30" s="4" t="str">
        <f>H25</f>
        <v>H. Bruns</v>
      </c>
    </row>
    <row r="31" spans="1:35" s="4" customFormat="1" ht="30" customHeight="1">
      <c r="A31" s="204"/>
      <c r="B31" s="204"/>
      <c r="C31" s="112"/>
      <c r="D31" s="113"/>
      <c r="E31" s="113"/>
      <c r="F31" s="8"/>
      <c r="G31" s="204"/>
      <c r="H31" s="204"/>
      <c r="I31" s="112"/>
      <c r="J31" s="113"/>
      <c r="K31" s="113"/>
      <c r="L31" s="137">
        <f t="shared" si="3"/>
        <v>172</v>
      </c>
      <c r="M31" s="27">
        <f aca="true" t="shared" si="4" ref="M31:M37">IF($AA$7=0,"",RANK(L31,L$30:L$37))</f>
        <v>2</v>
      </c>
      <c r="N31" s="31" t="str">
        <f>IF($AA$7=0,"",Einzelwertung!A4)</f>
        <v>U. Schütte</v>
      </c>
      <c r="O31" s="82">
        <f>IF($AA$7=0,"",Einzelwertung!C4)</f>
        <v>172.0024</v>
      </c>
      <c r="P31" s="28"/>
      <c r="Q31" s="190" t="str">
        <f>IF($AA$7=0,"",Einzelwertung!B4)</f>
        <v>Stadt Oldenburg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  <c r="AH31" s="4">
        <f>MATCH(AI31,Einzelwertung!G$3:G$70,0)</f>
        <v>36</v>
      </c>
      <c r="AI31" s="4" t="str">
        <f>H26</f>
        <v>C. Lüers</v>
      </c>
    </row>
    <row r="32" spans="1:35" s="2" customFormat="1" ht="30" customHeight="1">
      <c r="A32" s="6"/>
      <c r="B32" s="114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159</v>
      </c>
      <c r="M32" s="27">
        <f t="shared" si="4"/>
        <v>3</v>
      </c>
      <c r="N32" s="31" t="str">
        <f>IF($AA$7=0,"",Einzelwertung!A5)</f>
        <v>R. Heye</v>
      </c>
      <c r="O32" s="82">
        <f>IF($AA$7=0,"",Einzelwertung!C5)</f>
        <v>159.00209999999998</v>
      </c>
      <c r="P32" s="28"/>
      <c r="Q32" s="190" t="str">
        <f>IF($AA$7=0,"",Einzelwertung!B5)</f>
        <v>Stadt Oldenburg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J. Künken</v>
      </c>
      <c r="O33" s="82">
        <f>IF($AA$7=0,"",Einzelwertung!C6)</f>
        <v>143.0008</v>
      </c>
      <c r="P33" s="33"/>
      <c r="Q33" s="190" t="str">
        <f>IF($AA$7=0,"",Einzelwertung!B6)</f>
        <v>Tele / Post 2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Tietz</v>
      </c>
      <c r="O34" s="82">
        <f>IF($AA$7=0,"",Einzelwertung!C7)</f>
        <v>142.0006</v>
      </c>
      <c r="P34" s="33"/>
      <c r="Q34" s="190" t="str">
        <f>IF($AA$7=0,"",Einzelwertung!B7)</f>
        <v>Tele / Post 2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131</v>
      </c>
      <c r="M35" s="12">
        <f t="shared" si="4"/>
        <v>6</v>
      </c>
      <c r="N35" s="32" t="str">
        <f>IF($AA$7=0,"",Einzelwertung!A8)</f>
        <v>H. Bruns</v>
      </c>
      <c r="O35" s="82">
        <f>IF($AA$7=0,"",Einzelwertung!C8)</f>
        <v>131.0016</v>
      </c>
      <c r="P35" s="33"/>
      <c r="Q35" s="190" t="str">
        <f>IF($AA$7=0,"",Einzelwertung!B8)</f>
        <v>KDO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121</v>
      </c>
      <c r="M36" s="12">
        <f t="shared" si="4"/>
        <v>7</v>
      </c>
      <c r="N36" s="32" t="str">
        <f>IF($AA$7=0,"",Einzelwertung!A9)</f>
        <v>H. Harsche</v>
      </c>
      <c r="O36" s="82">
        <f>IF($AA$7=0,"",Einzelwertung!C9)</f>
        <v>121.0018</v>
      </c>
      <c r="P36" s="33"/>
      <c r="Q36" s="190" t="str">
        <f>IF($AA$7=0,"",Einzelwertung!B9)</f>
        <v>KDO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121</v>
      </c>
      <c r="M37" s="53">
        <f t="shared" si="4"/>
        <v>7</v>
      </c>
      <c r="N37" s="72" t="str">
        <f>IF($AA$7=0,"",Einzelwertung!A10)</f>
        <v>H. Frerichs</v>
      </c>
      <c r="O37" s="83">
        <f>IF($AA$7=0,"",Einzelwertung!C10)</f>
        <v>121.0003</v>
      </c>
      <c r="P37" s="57"/>
      <c r="Q37" s="193" t="str">
        <f>IF($AA$7=0,"",Einzelwertung!B10)</f>
        <v>VWG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64"/>
      <c r="D38" s="164"/>
      <c r="E38" s="39"/>
      <c r="G38" s="19">
        <f>COUNT(#REF!)</f>
        <v>0</v>
      </c>
      <c r="H38" s="16"/>
      <c r="I38" s="164"/>
      <c r="J38" s="164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G22:H22"/>
    <mergeCell ref="A13:B13"/>
    <mergeCell ref="G13:H13"/>
    <mergeCell ref="A1:R1"/>
    <mergeCell ref="A4:B4"/>
    <mergeCell ref="G4:H4"/>
    <mergeCell ref="M5:R5"/>
    <mergeCell ref="M17:O17"/>
    <mergeCell ref="A2:R2"/>
    <mergeCell ref="Q6:Q7"/>
    <mergeCell ref="R6:R7"/>
    <mergeCell ref="Q34:AE34"/>
    <mergeCell ref="Q35:AE35"/>
    <mergeCell ref="Q36:AE36"/>
    <mergeCell ref="I11:J11"/>
    <mergeCell ref="Q29:AE29"/>
    <mergeCell ref="C20:D20"/>
    <mergeCell ref="I20:J20"/>
    <mergeCell ref="Q30:AE30"/>
    <mergeCell ref="M28:AE28"/>
    <mergeCell ref="C11:D11"/>
    <mergeCell ref="A31:B31"/>
    <mergeCell ref="G31:H31"/>
    <mergeCell ref="C29:D29"/>
    <mergeCell ref="I29:J29"/>
    <mergeCell ref="A22:B22"/>
    <mergeCell ref="Q37:AE37"/>
    <mergeCell ref="C38:D38"/>
    <mergeCell ref="I38:J38"/>
    <mergeCell ref="Q31:AE31"/>
    <mergeCell ref="Q32:AE32"/>
    <mergeCell ref="Q33:AE33"/>
  </mergeCells>
  <conditionalFormatting sqref="I10:K10 I19:K19 I28:K28 I37:K37 C10:E10 C28:E28 C19:E19 C37:E37">
    <cfRule type="cellIs" priority="103" dxfId="59" operator="lessThanOrEqual" stopIfTrue="1">
      <formula>0</formula>
    </cfRule>
  </conditionalFormatting>
  <conditionalFormatting sqref="I11:K11 I20:K20 I29:K29 I38:K38 C11:E11 C29:E29 C20:E20 C38:E38">
    <cfRule type="cellIs" priority="102" dxfId="59" operator="lessThanOrEqual" stopIfTrue="1">
      <formula>10</formula>
    </cfRule>
  </conditionalFormatting>
  <conditionalFormatting sqref="O18:P26 O27 P29:Q37 O7:P16">
    <cfRule type="cellIs" priority="101" dxfId="59" operator="lessThanOrEqual" stopIfTrue="1">
      <formula>1</formula>
    </cfRule>
  </conditionalFormatting>
  <conditionalFormatting sqref="B5">
    <cfRule type="expression" priority="100" dxfId="19" stopIfTrue="1">
      <formula>ISNA($AH3)</formula>
    </cfRule>
  </conditionalFormatting>
  <conditionalFormatting sqref="H36">
    <cfRule type="expression" priority="99" dxfId="19" stopIfTrue="1">
      <formula>ISNA($AH42)</formula>
    </cfRule>
  </conditionalFormatting>
  <conditionalFormatting sqref="B6">
    <cfRule type="expression" priority="98" dxfId="19" stopIfTrue="1">
      <formula>ISNA($AH4)</formula>
    </cfRule>
  </conditionalFormatting>
  <conditionalFormatting sqref="B7">
    <cfRule type="expression" priority="97" dxfId="19" stopIfTrue="1">
      <formula>ISNA($AH5)</formula>
    </cfRule>
  </conditionalFormatting>
  <conditionalFormatting sqref="B8">
    <cfRule type="expression" priority="96" dxfId="19" stopIfTrue="1">
      <formula>ISNA($AH6)</formula>
    </cfRule>
  </conditionalFormatting>
  <conditionalFormatting sqref="B9">
    <cfRule type="expression" priority="95" dxfId="19" stopIfTrue="1">
      <formula>ISNA($AH7)</formula>
    </cfRule>
  </conditionalFormatting>
  <conditionalFormatting sqref="H5">
    <cfRule type="expression" priority="94" dxfId="19" stopIfTrue="1">
      <formula>ISNA($AH8)</formula>
    </cfRule>
  </conditionalFormatting>
  <conditionalFormatting sqref="H6">
    <cfRule type="expression" priority="93" dxfId="19" stopIfTrue="1">
      <formula>ISNA($AH9)</formula>
    </cfRule>
  </conditionalFormatting>
  <conditionalFormatting sqref="H7">
    <cfRule type="expression" priority="92" dxfId="19" stopIfTrue="1">
      <formula>ISNA($AH10)</formula>
    </cfRule>
  </conditionalFormatting>
  <conditionalFormatting sqref="H8">
    <cfRule type="expression" priority="91" dxfId="19" stopIfTrue="1">
      <formula>ISNA($AH11)</formula>
    </cfRule>
  </conditionalFormatting>
  <conditionalFormatting sqref="H9">
    <cfRule type="expression" priority="90" dxfId="19" stopIfTrue="1">
      <formula>ISNA($AH12)</formula>
    </cfRule>
  </conditionalFormatting>
  <conditionalFormatting sqref="B14">
    <cfRule type="expression" priority="89" dxfId="19" stopIfTrue="1">
      <formula>ISNA($AH13)</formula>
    </cfRule>
  </conditionalFormatting>
  <conditionalFormatting sqref="B15">
    <cfRule type="expression" priority="88" dxfId="19" stopIfTrue="1">
      <formula>ISNA($AH14)</formula>
    </cfRule>
  </conditionalFormatting>
  <conditionalFormatting sqref="B16">
    <cfRule type="expression" priority="87" dxfId="19" stopIfTrue="1">
      <formula>ISNA($AH15)</formula>
    </cfRule>
  </conditionalFormatting>
  <conditionalFormatting sqref="B17">
    <cfRule type="expression" priority="86" dxfId="19" stopIfTrue="1">
      <formula>ISNA($AH16)</formula>
    </cfRule>
  </conditionalFormatting>
  <conditionalFormatting sqref="B18">
    <cfRule type="expression" priority="85" dxfId="19" stopIfTrue="1">
      <formula>ISNA($AH17)</formula>
    </cfRule>
  </conditionalFormatting>
  <conditionalFormatting sqref="H14">
    <cfRule type="expression" priority="84" dxfId="19" stopIfTrue="1">
      <formula>ISNA($AH18)</formula>
    </cfRule>
  </conditionalFormatting>
  <conditionalFormatting sqref="H15">
    <cfRule type="expression" priority="83" dxfId="19" stopIfTrue="1">
      <formula>ISNA($AH19)</formula>
    </cfRule>
  </conditionalFormatting>
  <conditionalFormatting sqref="H16">
    <cfRule type="expression" priority="82" dxfId="19" stopIfTrue="1">
      <formula>ISNA($AH20)</formula>
    </cfRule>
  </conditionalFormatting>
  <conditionalFormatting sqref="H17">
    <cfRule type="expression" priority="81" dxfId="19" stopIfTrue="1">
      <formula>ISNA($AH21)</formula>
    </cfRule>
  </conditionalFormatting>
  <conditionalFormatting sqref="H18">
    <cfRule type="expression" priority="80" dxfId="19" stopIfTrue="1">
      <formula>ISNA($AH22)</formula>
    </cfRule>
  </conditionalFormatting>
  <conditionalFormatting sqref="B23">
    <cfRule type="expression" priority="79" dxfId="19" stopIfTrue="1">
      <formula>ISNA($AH23)</formula>
    </cfRule>
  </conditionalFormatting>
  <conditionalFormatting sqref="B24">
    <cfRule type="expression" priority="78" dxfId="19" stopIfTrue="1">
      <formula>ISNA($AH24)</formula>
    </cfRule>
  </conditionalFormatting>
  <conditionalFormatting sqref="B25">
    <cfRule type="expression" priority="77" dxfId="19" stopIfTrue="1">
      <formula>ISNA($AH25)</formula>
    </cfRule>
  </conditionalFormatting>
  <conditionalFormatting sqref="B26">
    <cfRule type="expression" priority="76" dxfId="19" stopIfTrue="1">
      <formula>ISNA($AH26)</formula>
    </cfRule>
  </conditionalFormatting>
  <conditionalFormatting sqref="B27">
    <cfRule type="expression" priority="75" dxfId="19" stopIfTrue="1">
      <formula>ISNA($AH27)</formula>
    </cfRule>
  </conditionalFormatting>
  <conditionalFormatting sqref="H23">
    <cfRule type="expression" priority="74" dxfId="19" stopIfTrue="1">
      <formula>ISNA($AH28)</formula>
    </cfRule>
  </conditionalFormatting>
  <conditionalFormatting sqref="H24">
    <cfRule type="expression" priority="73" dxfId="19" stopIfTrue="1">
      <formula>ISNA($AH29)</formula>
    </cfRule>
  </conditionalFormatting>
  <conditionalFormatting sqref="H25">
    <cfRule type="expression" priority="72" dxfId="19" stopIfTrue="1">
      <formula>ISNA($AH30)</formula>
    </cfRule>
  </conditionalFormatting>
  <conditionalFormatting sqref="H26">
    <cfRule type="expression" priority="71" dxfId="19" stopIfTrue="1">
      <formula>ISNA($AH31)</formula>
    </cfRule>
  </conditionalFormatting>
  <conditionalFormatting sqref="H27">
    <cfRule type="expression" priority="70" dxfId="19" stopIfTrue="1">
      <formula>ISNA($AH32)</formula>
    </cfRule>
  </conditionalFormatting>
  <conditionalFormatting sqref="B32">
    <cfRule type="expression" priority="69" dxfId="19" stopIfTrue="1">
      <formula>ISNA($AH33)</formula>
    </cfRule>
  </conditionalFormatting>
  <conditionalFormatting sqref="B33">
    <cfRule type="expression" priority="68" dxfId="19" stopIfTrue="1">
      <formula>ISNA($AH34)</formula>
    </cfRule>
  </conditionalFormatting>
  <conditionalFormatting sqref="B34">
    <cfRule type="expression" priority="67" dxfId="19" stopIfTrue="1">
      <formula>ISNA($AH35)</formula>
    </cfRule>
  </conditionalFormatting>
  <conditionalFormatting sqref="B35">
    <cfRule type="expression" priority="66" dxfId="19" stopIfTrue="1">
      <formula>ISNA($AH36)</formula>
    </cfRule>
  </conditionalFormatting>
  <conditionalFormatting sqref="B36">
    <cfRule type="expression" priority="65" dxfId="19" stopIfTrue="1">
      <formula>ISNA($AH37)</formula>
    </cfRule>
  </conditionalFormatting>
  <conditionalFormatting sqref="H32">
    <cfRule type="expression" priority="64" dxfId="19" stopIfTrue="1">
      <formula>ISNA($AH38)</formula>
    </cfRule>
  </conditionalFormatting>
  <conditionalFormatting sqref="H33">
    <cfRule type="expression" priority="63" dxfId="19" stopIfTrue="1">
      <formula>ISNA($AH39)</formula>
    </cfRule>
  </conditionalFormatting>
  <conditionalFormatting sqref="H34">
    <cfRule type="expression" priority="62" dxfId="19" stopIfTrue="1">
      <formula>ISNA($AH40)</formula>
    </cfRule>
  </conditionalFormatting>
  <conditionalFormatting sqref="H35">
    <cfRule type="expression" priority="61" dxfId="19" stopIfTrue="1">
      <formula>ISNA($AH41)</formula>
    </cfRule>
  </conditionalFormatting>
  <conditionalFormatting sqref="E5:E9">
    <cfRule type="cellIs" priority="60" dxfId="0" operator="equal" stopIfTrue="1">
      <formula>30</formula>
    </cfRule>
  </conditionalFormatting>
  <conditionalFormatting sqref="E6:E9">
    <cfRule type="cellIs" priority="59" dxfId="0" operator="equal" stopIfTrue="1">
      <formula>30</formula>
    </cfRule>
  </conditionalFormatting>
  <conditionalFormatting sqref="E5:E9">
    <cfRule type="cellIs" priority="58" dxfId="0" operator="equal" stopIfTrue="1">
      <formula>30</formula>
    </cfRule>
  </conditionalFormatting>
  <conditionalFormatting sqref="E6:E9">
    <cfRule type="cellIs" priority="57" dxfId="0" operator="equal" stopIfTrue="1">
      <formula>30</formula>
    </cfRule>
  </conditionalFormatting>
  <conditionalFormatting sqref="E23:E27">
    <cfRule type="cellIs" priority="56" dxfId="0" operator="equal" stopIfTrue="1">
      <formula>30</formula>
    </cfRule>
  </conditionalFormatting>
  <conditionalFormatting sqref="E24:E27">
    <cfRule type="cellIs" priority="55" dxfId="0" operator="equal" stopIfTrue="1">
      <formula>30</formula>
    </cfRule>
  </conditionalFormatting>
  <conditionalFormatting sqref="E23:E27">
    <cfRule type="cellIs" priority="54" dxfId="0" operator="equal" stopIfTrue="1">
      <formula>30</formula>
    </cfRule>
  </conditionalFormatting>
  <conditionalFormatting sqref="E24:E27">
    <cfRule type="cellIs" priority="53" dxfId="0" operator="equal" stopIfTrue="1">
      <formula>30</formula>
    </cfRule>
  </conditionalFormatting>
  <conditionalFormatting sqref="K5:K9">
    <cfRule type="cellIs" priority="52" dxfId="0" operator="equal" stopIfTrue="1">
      <formula>30</formula>
    </cfRule>
  </conditionalFormatting>
  <conditionalFormatting sqref="K6:K9">
    <cfRule type="cellIs" priority="51" dxfId="0" operator="equal" stopIfTrue="1">
      <formula>30</formula>
    </cfRule>
  </conditionalFormatting>
  <conditionalFormatting sqref="K5:K9">
    <cfRule type="cellIs" priority="50" dxfId="0" operator="equal" stopIfTrue="1">
      <formula>30</formula>
    </cfRule>
  </conditionalFormatting>
  <conditionalFormatting sqref="K6:K9">
    <cfRule type="cellIs" priority="49" dxfId="0" operator="equal" stopIfTrue="1">
      <formula>30</formula>
    </cfRule>
  </conditionalFormatting>
  <conditionalFormatting sqref="K14:K18">
    <cfRule type="cellIs" priority="48" dxfId="0" operator="equal" stopIfTrue="1">
      <formula>30</formula>
    </cfRule>
  </conditionalFormatting>
  <conditionalFormatting sqref="K15:K18">
    <cfRule type="cellIs" priority="47" dxfId="0" operator="equal" stopIfTrue="1">
      <formula>30</formula>
    </cfRule>
  </conditionalFormatting>
  <conditionalFormatting sqref="K14:K18">
    <cfRule type="cellIs" priority="46" dxfId="0" operator="equal" stopIfTrue="1">
      <formula>30</formula>
    </cfRule>
  </conditionalFormatting>
  <conditionalFormatting sqref="K15:K18">
    <cfRule type="cellIs" priority="45" dxfId="0" operator="equal" stopIfTrue="1">
      <formula>30</formula>
    </cfRule>
  </conditionalFormatting>
  <conditionalFormatting sqref="K23:K27">
    <cfRule type="cellIs" priority="44" dxfId="0" operator="equal" stopIfTrue="1">
      <formula>30</formula>
    </cfRule>
  </conditionalFormatting>
  <conditionalFormatting sqref="K24:K27">
    <cfRule type="cellIs" priority="43" dxfId="0" operator="equal" stopIfTrue="1">
      <formula>30</formula>
    </cfRule>
  </conditionalFormatting>
  <conditionalFormatting sqref="K23:K27">
    <cfRule type="cellIs" priority="42" dxfId="0" operator="equal" stopIfTrue="1">
      <formula>30</formula>
    </cfRule>
  </conditionalFormatting>
  <conditionalFormatting sqref="K24:K27">
    <cfRule type="cellIs" priority="41" dxfId="0" operator="equal" stopIfTrue="1">
      <formula>30</formula>
    </cfRule>
  </conditionalFormatting>
  <conditionalFormatting sqref="E5:E9">
    <cfRule type="cellIs" priority="40" dxfId="0" operator="equal" stopIfTrue="1">
      <formula>30</formula>
    </cfRule>
  </conditionalFormatting>
  <conditionalFormatting sqref="E6:E9">
    <cfRule type="cellIs" priority="39" dxfId="0" operator="equal" stopIfTrue="1">
      <formula>30</formula>
    </cfRule>
  </conditionalFormatting>
  <conditionalFormatting sqref="E5">
    <cfRule type="cellIs" priority="38" dxfId="0" operator="equal" stopIfTrue="1">
      <formula>30</formula>
    </cfRule>
  </conditionalFormatting>
  <conditionalFormatting sqref="C5">
    <cfRule type="cellIs" priority="37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36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35" dxfId="0" operator="equal" stopIfTrue="1">
      <formula>30</formula>
    </cfRule>
  </conditionalFormatting>
  <conditionalFormatting sqref="C6:C9">
    <cfRule type="cellIs" priority="34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33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32" dxfId="0" operator="equal" stopIfTrue="1">
      <formula>30</formula>
    </cfRule>
  </conditionalFormatting>
  <conditionalFormatting sqref="K6:K9">
    <cfRule type="cellIs" priority="31" dxfId="0" operator="equal" stopIfTrue="1">
      <formula>30</formula>
    </cfRule>
  </conditionalFormatting>
  <conditionalFormatting sqref="K5">
    <cfRule type="cellIs" priority="30" dxfId="0" operator="equal" stopIfTrue="1">
      <formula>30</formula>
    </cfRule>
  </conditionalFormatting>
  <conditionalFormatting sqref="I5">
    <cfRule type="cellIs" priority="29" dxfId="0" operator="equal" stopIfTrue="1">
      <formula>MAX($C$5:$C$9,$C$14:$C$18,$C$23:$C$27,$C$32:$C$36,$I$5:$I$9,$I$14:$I$18,$I$23:$I$27,$I$32:$I$36)</formula>
    </cfRule>
  </conditionalFormatting>
  <conditionalFormatting sqref="J5">
    <cfRule type="cellIs" priority="28" dxfId="0" operator="equal" stopIfTrue="1">
      <formula>MAX($D$5:$D$9,$D$14:$D$18,$D$23:$D$27,$D$32:$D$36,$J$5:$J$9,$J$14:$J$18,$J$23:$J$27,$J$32:$J$36)</formula>
    </cfRule>
  </conditionalFormatting>
  <conditionalFormatting sqref="K6:K9">
    <cfRule type="cellIs" priority="27" dxfId="0" operator="equal" stopIfTrue="1">
      <formula>30</formula>
    </cfRule>
  </conditionalFormatting>
  <conditionalFormatting sqref="I6:I9">
    <cfRule type="cellIs" priority="26" dxfId="0" operator="equal" stopIfTrue="1">
      <formula>MAX($C$5:$C$9,$C$14:$C$18,$C$23:$C$27,$C$32:$C$36,$I$5:$I$9,$I$14:$I$18,$I$23:$I$27,$I$32:$I$36)</formula>
    </cfRule>
  </conditionalFormatting>
  <conditionalFormatting sqref="J6:J9">
    <cfRule type="cellIs" priority="25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24" dxfId="0" operator="equal" stopIfTrue="1">
      <formula>30</formula>
    </cfRule>
  </conditionalFormatting>
  <conditionalFormatting sqref="K15:K18">
    <cfRule type="cellIs" priority="23" dxfId="0" operator="equal" stopIfTrue="1">
      <formula>30</formula>
    </cfRule>
  </conditionalFormatting>
  <conditionalFormatting sqref="K14">
    <cfRule type="cellIs" priority="22" dxfId="0" operator="equal" stopIfTrue="1">
      <formula>30</formula>
    </cfRule>
  </conditionalFormatting>
  <conditionalFormatting sqref="I14">
    <cfRule type="cellIs" priority="21" dxfId="0" operator="equal" stopIfTrue="1">
      <formula>MAX($C$5:$C$9,$C$14:$C$18,$C$23:$C$27,$C$32:$C$36,$I$5:$I$9,$I$14:$I$18,$I$23:$I$27,$I$32:$I$36)</formula>
    </cfRule>
  </conditionalFormatting>
  <conditionalFormatting sqref="J14">
    <cfRule type="cellIs" priority="20" dxfId="0" operator="equal" stopIfTrue="1">
      <formula>MAX($D$5:$D$9,$D$14:$D$18,$D$23:$D$27,$D$32:$D$36,$J$5:$J$9,$J$14:$J$18,$J$23:$J$27,$J$32:$J$36)</formula>
    </cfRule>
  </conditionalFormatting>
  <conditionalFormatting sqref="K15:K18">
    <cfRule type="cellIs" priority="19" dxfId="0" operator="equal" stopIfTrue="1">
      <formula>30</formula>
    </cfRule>
  </conditionalFormatting>
  <conditionalFormatting sqref="I15:I18">
    <cfRule type="cellIs" priority="18" dxfId="0" operator="equal" stopIfTrue="1">
      <formula>MAX($C$5:$C$9,$C$14:$C$18,$C$23:$C$27,$C$32:$C$36,$I$5:$I$9,$I$14:$I$18,$I$23:$I$27,$I$32:$I$36)</formula>
    </cfRule>
  </conditionalFormatting>
  <conditionalFormatting sqref="J15:J18">
    <cfRule type="cellIs" priority="17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16" dxfId="0" operator="equal" stopIfTrue="1">
      <formula>30</formula>
    </cfRule>
  </conditionalFormatting>
  <conditionalFormatting sqref="E24:E27">
    <cfRule type="cellIs" priority="15" dxfId="0" operator="equal" stopIfTrue="1">
      <formula>30</formula>
    </cfRule>
  </conditionalFormatting>
  <conditionalFormatting sqref="E23">
    <cfRule type="cellIs" priority="14" dxfId="0" operator="equal" stopIfTrue="1">
      <formula>30</formula>
    </cfRule>
  </conditionalFormatting>
  <conditionalFormatting sqref="C23">
    <cfRule type="cellIs" priority="13" dxfId="0" operator="equal" stopIfTrue="1">
      <formula>MAX($C$5:$C$9,$C$14:$C$18,$C$23:$C$27,$C$32:$C$36,$I$5:$I$9,$I$14:$I$18,$I$23:$I$27,$I$32:$I$36)</formula>
    </cfRule>
  </conditionalFormatting>
  <conditionalFormatting sqref="D23">
    <cfRule type="cellIs" priority="12" dxfId="0" operator="equal" stopIfTrue="1">
      <formula>MAX($D$5:$D$9,$D$14:$D$18,$D$23:$D$27,$D$32:$D$36,$J$5:$J$9,$J$14:$J$18,$J$23:$J$27,$J$32:$J$36)</formula>
    </cfRule>
  </conditionalFormatting>
  <conditionalFormatting sqref="E24:E27">
    <cfRule type="cellIs" priority="11" dxfId="0" operator="equal" stopIfTrue="1">
      <formula>30</formula>
    </cfRule>
  </conditionalFormatting>
  <conditionalFormatting sqref="C24:C27">
    <cfRule type="cellIs" priority="10" dxfId="0" operator="equal" stopIfTrue="1">
      <formula>MAX($C$5:$C$9,$C$14:$C$18,$C$23:$C$27,$C$32:$C$36,$I$5:$I$9,$I$14:$I$18,$I$23:$I$27,$I$32:$I$36)</formula>
    </cfRule>
  </conditionalFormatting>
  <conditionalFormatting sqref="D24:D27">
    <cfRule type="cellIs" priority="9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8" dxfId="0" operator="equal" stopIfTrue="1">
      <formula>30</formula>
    </cfRule>
  </conditionalFormatting>
  <conditionalFormatting sqref="K24:K27">
    <cfRule type="cellIs" priority="7" dxfId="0" operator="equal" stopIfTrue="1">
      <formula>30</formula>
    </cfRule>
  </conditionalFormatting>
  <conditionalFormatting sqref="K23">
    <cfRule type="cellIs" priority="6" dxfId="0" operator="equal" stopIfTrue="1">
      <formula>30</formula>
    </cfRule>
  </conditionalFormatting>
  <conditionalFormatting sqref="I23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23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4:K27">
    <cfRule type="cellIs" priority="3" dxfId="0" operator="equal" stopIfTrue="1">
      <formula>30</formula>
    </cfRule>
  </conditionalFormatting>
  <conditionalFormatting sqref="I24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4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1">
      <selection activeCell="C14" sqref="C1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39.75" customHeight="1">
      <c r="A2" s="176">
        <v>42710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</v>
      </c>
      <c r="AI3" s="4" t="str">
        <f>B5</f>
        <v>H. Frerichs</v>
      </c>
    </row>
    <row r="4" spans="1:35" s="4" customFormat="1" ht="30" customHeight="1">
      <c r="A4" s="199" t="str">
        <f>'1.Sptg'!$A$4</f>
        <v>VWG</v>
      </c>
      <c r="B4" s="200"/>
      <c r="C4" s="17" t="s">
        <v>0</v>
      </c>
      <c r="D4" s="15" t="s">
        <v>5</v>
      </c>
      <c r="E4" s="7" t="s">
        <v>8</v>
      </c>
      <c r="F4" s="3"/>
      <c r="G4" s="199" t="str">
        <f>'1.Sptg'!$G$4</f>
        <v>Tele / Post 2</v>
      </c>
      <c r="H4" s="200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28</v>
      </c>
      <c r="AI4" s="4" t="str">
        <f>B6</f>
        <v>T. Jacobs</v>
      </c>
    </row>
    <row r="5" spans="1:35" s="4" customFormat="1" ht="30" customHeight="1">
      <c r="A5" s="7">
        <v>1</v>
      </c>
      <c r="B5" s="95" t="s">
        <v>77</v>
      </c>
      <c r="C5" s="20">
        <v>517</v>
      </c>
      <c r="D5" s="13">
        <f>IF(C5="","",C5-546)</f>
        <v>-29</v>
      </c>
      <c r="E5" s="7">
        <f>IF(C5=0,"",INDEX(Einzelwertung!S$3:S$70,MATCH(B5,Einzelwertung!G$3:G$70,0)))</f>
        <v>9</v>
      </c>
      <c r="F5" s="3"/>
      <c r="G5" s="7">
        <v>1</v>
      </c>
      <c r="H5" s="95" t="s">
        <v>80</v>
      </c>
      <c r="I5" s="20">
        <v>529</v>
      </c>
      <c r="J5" s="13">
        <f>IF(I5="","",I5-546)</f>
        <v>-17</v>
      </c>
      <c r="K5" s="7">
        <f>IF(I5=0,"",INDEX(Einzelwertung!S$3:S$70,MATCH(H5,Einzelwertung!G$3:G$70,0)))</f>
        <v>11</v>
      </c>
      <c r="M5" s="171" t="s">
        <v>35</v>
      </c>
      <c r="N5" s="172"/>
      <c r="O5" s="172"/>
      <c r="P5" s="172"/>
      <c r="Q5" s="172"/>
      <c r="R5" s="173"/>
      <c r="AH5" s="4">
        <f>MATCH(AI5,Einzelwertung!G$3:G$70,0)</f>
        <v>2</v>
      </c>
      <c r="AI5" s="4" t="str">
        <f>B7</f>
        <v>G. Siefken</v>
      </c>
    </row>
    <row r="6" spans="1:35" s="4" customFormat="1" ht="30" customHeight="1">
      <c r="A6" s="7">
        <v>2</v>
      </c>
      <c r="B6" s="95" t="s">
        <v>102</v>
      </c>
      <c r="C6" s="20">
        <v>486</v>
      </c>
      <c r="D6" s="13">
        <f>IF(C6="","",C6-546)</f>
        <v>-60</v>
      </c>
      <c r="E6" s="7">
        <f>IF(C6=0,"",INDEX(Einzelwertung!S$3:S$70,MATCH(B6,Einzelwertung!G$3:G$70,0)))</f>
        <v>6</v>
      </c>
      <c r="F6" s="3"/>
      <c r="G6" s="7">
        <v>2</v>
      </c>
      <c r="H6" s="95" t="s">
        <v>104</v>
      </c>
      <c r="I6" s="20">
        <v>515</v>
      </c>
      <c r="J6" s="13">
        <f>IF(I6="","",I6-546)</f>
        <v>-31</v>
      </c>
      <c r="K6" s="7">
        <f>IF(I6=0,"",INDEX(Einzelwertung!S$3:S$70,MATCH(H6,Einzelwertung!G$3:G$70,0)))</f>
        <v>8</v>
      </c>
      <c r="M6" s="58" t="s">
        <v>1</v>
      </c>
      <c r="N6" s="59" t="s">
        <v>2</v>
      </c>
      <c r="O6" s="60" t="s">
        <v>0</v>
      </c>
      <c r="P6" s="61"/>
      <c r="Q6" s="180" t="s">
        <v>3</v>
      </c>
      <c r="R6" s="182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5</v>
      </c>
      <c r="AI6" s="4" t="str">
        <f>B8</f>
        <v>L. Bruns</v>
      </c>
    </row>
    <row r="7" spans="1:35" s="4" customFormat="1" ht="30" customHeight="1">
      <c r="A7" s="7">
        <v>3</v>
      </c>
      <c r="B7" s="95" t="s">
        <v>76</v>
      </c>
      <c r="C7" s="20">
        <v>543</v>
      </c>
      <c r="D7" s="13">
        <f>IF(C7="","",C7-546)</f>
        <v>-3</v>
      </c>
      <c r="E7" s="7">
        <f>IF(C7=0,"",INDEX(Einzelwertung!S$3:S$70,MATCH(B7,Einzelwertung!G$3:G$70,0)))</f>
        <v>15</v>
      </c>
      <c r="F7" s="3"/>
      <c r="G7" s="7">
        <v>3</v>
      </c>
      <c r="H7" s="95" t="s">
        <v>82</v>
      </c>
      <c r="I7" s="20">
        <v>537</v>
      </c>
      <c r="J7" s="13">
        <f>IF(I7="","",I7-546)</f>
        <v>-9</v>
      </c>
      <c r="K7" s="7">
        <f>IF(I7=0,"",INDEX(Einzelwertung!S$3:S$70,MATCH(H7,Einzelwertung!G$3:G$70,0)))</f>
        <v>14</v>
      </c>
      <c r="M7" s="26">
        <f>IF(Z$7=0,"",RANK(P7,$P$7:$P$14))</f>
        <v>1</v>
      </c>
      <c r="N7" s="63" t="str">
        <f>IF($AA$7=0,"",INDEX(Y$7:Y$14,MATCH(O7,AB$7:AB$14,0)))</f>
        <v>Stadt Oldenburg</v>
      </c>
      <c r="O7" s="35">
        <f>IF($AA$14&gt;0,"",LARGE(AB$7:AB$14,ROW()-6))</f>
        <v>2231.05</v>
      </c>
      <c r="P7" s="39">
        <f>IF($AA$14&gt;0,"",LARGE(Z$7:Z$14,ROW()-6))</f>
        <v>2231</v>
      </c>
      <c r="Q7" s="181"/>
      <c r="R7" s="183"/>
      <c r="S7" s="38">
        <f>'3.Sptg'!U7</f>
        <v>10.003</v>
      </c>
      <c r="T7" s="38">
        <v>0.001</v>
      </c>
      <c r="U7" s="43">
        <f aca="true" t="shared" si="0" ref="U7:U12">SUM(S7+T7+W7)</f>
        <v>14.004</v>
      </c>
      <c r="V7" s="38">
        <f aca="true" t="shared" si="1" ref="V7:V12">IF($Z7=0,"",RANK(Z7,Z$7:Z$14))</f>
        <v>2</v>
      </c>
      <c r="W7" s="38">
        <f>IF($Z$7=0,0,INDEX(AD$8:AD$15,MATCH(V7,AC$8:AC$15)))</f>
        <v>4</v>
      </c>
      <c r="X7" s="4">
        <v>0.01</v>
      </c>
      <c r="Y7" s="37" t="str">
        <f>$A$4</f>
        <v>VWG</v>
      </c>
      <c r="Z7" s="4">
        <f>$C$10</f>
        <v>2178</v>
      </c>
      <c r="AA7" s="4">
        <f>SUM(Z7:Z14)</f>
        <v>10675</v>
      </c>
      <c r="AB7" s="4">
        <f aca="true" t="shared" si="2" ref="AB7:AB12">SUM(Z7+X7)</f>
        <v>2178.01</v>
      </c>
      <c r="AC7" s="4" t="s">
        <v>1</v>
      </c>
      <c r="AD7" s="4" t="s">
        <v>8</v>
      </c>
      <c r="AH7" s="4">
        <f>MATCH(AI7,Einzelwertung!G$3:G$70,0)</f>
        <v>4</v>
      </c>
      <c r="AI7" s="4" t="str">
        <f>B9</f>
        <v>T. Fromhage</v>
      </c>
    </row>
    <row r="8" spans="1:35" s="4" customFormat="1" ht="30" customHeight="1">
      <c r="A8" s="7">
        <v>4</v>
      </c>
      <c r="B8" s="95" t="s">
        <v>79</v>
      </c>
      <c r="C8" s="20">
        <v>549</v>
      </c>
      <c r="D8" s="13">
        <f>IF(C8="","",C8-546)</f>
        <v>3</v>
      </c>
      <c r="E8" s="7">
        <f>IF(C8=0,"",INDEX(Einzelwertung!S$3:S$70,MATCH(B8,Einzelwertung!G$3:G$70,0)))</f>
        <v>17</v>
      </c>
      <c r="F8" s="3"/>
      <c r="G8" s="7">
        <v>4</v>
      </c>
      <c r="H8" s="95" t="s">
        <v>110</v>
      </c>
      <c r="I8" s="20">
        <v>548</v>
      </c>
      <c r="J8" s="13">
        <f>IF(I8="","",I8-546)</f>
        <v>2</v>
      </c>
      <c r="K8" s="7">
        <f>IF(I8=0,"",INDEX(Einzelwertung!S$3:S$70,MATCH(H8,Einzelwertung!G$3:G$70,0)))</f>
        <v>16</v>
      </c>
      <c r="M8" s="26">
        <f>IF(Z$7=0,"",RANK(P8,$P$7:$P$14))</f>
        <v>2</v>
      </c>
      <c r="N8" s="64" t="str">
        <f>IF($AA$7=0,"",INDEX(Y$7:Y$14,MATCH(O8,AB$7:AB$14,0)))</f>
        <v>VWG</v>
      </c>
      <c r="O8" s="28">
        <f>IF($AA$14&gt;0,"",LARGE(AB$7:AB$14,ROW()-6))</f>
        <v>2178.01</v>
      </c>
      <c r="P8" s="39">
        <f>IF($AA$14&gt;0,"",LARGE(Z$7:Z$14,ROW()-6))</f>
        <v>2178</v>
      </c>
      <c r="Q8" s="29">
        <f>IF($AA$7=0," ",($O$7-O8)*-1)</f>
        <v>-53.039999999999964</v>
      </c>
      <c r="R8" s="30">
        <f>IF($AA$7=0," ",(O7-O8)*-1)</f>
        <v>-53.039999999999964</v>
      </c>
      <c r="S8" s="38">
        <f>'3.Sptg'!U8</f>
        <v>12.006</v>
      </c>
      <c r="T8" s="38">
        <v>0.002</v>
      </c>
      <c r="U8" s="43">
        <f t="shared" si="0"/>
        <v>14.008000000000001</v>
      </c>
      <c r="V8" s="38">
        <f t="shared" si="1"/>
        <v>4</v>
      </c>
      <c r="W8" s="38">
        <f>IF($Z$8=0,0,INDEX(AD$8:AD$15,MATCH(V8,AC$8:AC$15)))</f>
        <v>2</v>
      </c>
      <c r="X8" s="4">
        <v>0.02</v>
      </c>
      <c r="Y8" s="37" t="str">
        <f>$G$4</f>
        <v>Tele / Post 2</v>
      </c>
      <c r="Z8" s="4">
        <f>$I$10</f>
        <v>2129</v>
      </c>
      <c r="AB8" s="4">
        <f t="shared" si="2"/>
        <v>2129.02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78</v>
      </c>
      <c r="C9" s="20">
        <v>569</v>
      </c>
      <c r="D9" s="13">
        <f>IF(C9="","",C9-546)</f>
        <v>23</v>
      </c>
      <c r="E9" s="7">
        <f>IF(C9=0,"",INDEX(Einzelwertung!S$3:S$70,MATCH(B9,Einzelwertung!G$3:G$70,0)))</f>
        <v>23</v>
      </c>
      <c r="F9" s="3"/>
      <c r="G9" s="14">
        <v>5</v>
      </c>
      <c r="H9" s="95"/>
      <c r="I9" s="20"/>
      <c r="J9" s="13">
        <f>IF(I9="","",I9-546)</f>
      </c>
      <c r="K9" s="7">
        <f>IF(I9=0,"",INDEX(Einzelwertung!S$3:S$70,MATCH(H9,Einzelwertung!G$3:G$70,0)))</f>
      </c>
      <c r="M9" s="26">
        <f>IF(Z$7=0,"",RANK(P9,$P$7:$P$14))</f>
        <v>3</v>
      </c>
      <c r="N9" s="64" t="str">
        <f>IF($AA$7=0,"",INDEX(Y$7:Y$14,MATCH(O9,AB$7:AB$14,0)))</f>
        <v>OLB</v>
      </c>
      <c r="O9" s="28">
        <f>IF($AA$14&gt;0,"",LARGE(AB$7:AB$14,ROW()-6))</f>
        <v>2140.04</v>
      </c>
      <c r="P9" s="39">
        <f>IF($AA$14&gt;0,"",LARGE(Z$7:Z$14,ROW()-6))</f>
        <v>2140</v>
      </c>
      <c r="Q9" s="29">
        <f>IF($AA$7=0," ",($O$7-O9)*-1)</f>
        <v>-91.01000000000022</v>
      </c>
      <c r="R9" s="30">
        <f>IF($AA$7=0," ",(O8-O9)*-1)</f>
        <v>-37.970000000000255</v>
      </c>
      <c r="S9" s="38">
        <f>'3.Sptg'!U9</f>
        <v>1.0089999999999997</v>
      </c>
      <c r="T9" s="38">
        <v>0.003</v>
      </c>
      <c r="U9" s="43">
        <f t="shared" si="0"/>
        <v>1.0119999999999996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2178</v>
      </c>
      <c r="D10" s="21">
        <f>SUM(D5:D9,IF(A10=5,-MIN(D5:D9)))</f>
        <v>-6</v>
      </c>
      <c r="E10" s="47"/>
      <c r="F10" s="3"/>
      <c r="G10" s="19">
        <f>COUNT(I5:I9)</f>
        <v>4</v>
      </c>
      <c r="H10" s="22" t="s">
        <v>6</v>
      </c>
      <c r="I10" s="18">
        <f>SUM(I5:I9,IF(G10=5,-MIN(I5:I9)))</f>
        <v>2129</v>
      </c>
      <c r="J10" s="18">
        <f>SUM(J5:J9,IF(G10=5,-MIN(J5:J9)))</f>
        <v>-55</v>
      </c>
      <c r="K10" s="119"/>
      <c r="M10" s="138">
        <f>IF(Z$7=0,"",RANK(P10,$P$7:$P$14))</f>
        <v>4</v>
      </c>
      <c r="N10" s="65" t="str">
        <f>IF($AA$7=0,"",INDEX(Y$7:Y$14,MATCH(O10,AB$7:AB$14,0)))</f>
        <v>Tele / Post 2</v>
      </c>
      <c r="O10" s="28">
        <f>IF($AA$14&gt;0,"",LARGE(AB$7:AB$14,ROW()-6))</f>
        <v>2129.02</v>
      </c>
      <c r="P10" s="39">
        <f>IF($AA$14&gt;0,"",LARGE(Z$7:Z$14,ROW()-6))</f>
        <v>2129</v>
      </c>
      <c r="Q10" s="29">
        <f>IF($AA$7=0," ",($O$7-O10)*-1)</f>
        <v>-102.0300000000002</v>
      </c>
      <c r="R10" s="30">
        <f>IF($AA$7=0," ",(O9-O10)*-1)</f>
        <v>-11.019999999999982</v>
      </c>
      <c r="S10" s="38">
        <f>'3.Sptg'!U10</f>
        <v>10.012</v>
      </c>
      <c r="T10" s="38">
        <v>0.004</v>
      </c>
      <c r="U10" s="43">
        <f t="shared" si="0"/>
        <v>13.016</v>
      </c>
      <c r="V10" s="38">
        <f t="shared" si="1"/>
        <v>3</v>
      </c>
      <c r="W10" s="38">
        <f>IF($Z$10=0,0,INDEX(AD$8:AD$15,MATCH(V10,AC$8:AC$15)))</f>
        <v>3</v>
      </c>
      <c r="X10" s="4">
        <v>0.04</v>
      </c>
      <c r="Y10" s="37" t="str">
        <f>$G$13</f>
        <v>OLB</v>
      </c>
      <c r="Z10" s="4">
        <f>$I$19</f>
        <v>2140</v>
      </c>
      <c r="AB10" s="4">
        <f t="shared" si="2"/>
        <v>2140.04</v>
      </c>
      <c r="AC10" s="4">
        <v>3</v>
      </c>
      <c r="AD10" s="4">
        <v>3</v>
      </c>
      <c r="AH10" s="4">
        <f>MATCH(AI10,Einzelwertung!G$3:G$70,0)</f>
        <v>8</v>
      </c>
      <c r="AI10" s="4" t="str">
        <f>H7</f>
        <v>J. Künken</v>
      </c>
    </row>
    <row r="11" spans="1:35" s="4" customFormat="1" ht="30" customHeight="1">
      <c r="A11" s="19">
        <f>COUNT(#REF!)</f>
        <v>0</v>
      </c>
      <c r="B11" s="16"/>
      <c r="C11" s="174"/>
      <c r="D11" s="174"/>
      <c r="E11" s="140"/>
      <c r="F11" s="3"/>
      <c r="G11" s="19">
        <f>COUNT(#REF!)</f>
        <v>0</v>
      </c>
      <c r="H11" s="16"/>
      <c r="I11" s="174"/>
      <c r="J11" s="174"/>
      <c r="K11" s="140"/>
      <c r="M11" s="139">
        <f>IF(Z$7=0,"",RANK(P11,$P$7:$P$14))</f>
        <v>5</v>
      </c>
      <c r="N11" s="97" t="str">
        <f>IF($AA$7=0,"",INDEX(Y$7:Y$14,MATCH(O11,AB$7:AB$14,0)))</f>
        <v>KDO</v>
      </c>
      <c r="O11" s="99">
        <f>IF($AA$14&gt;0,"",LARGE(AB$7:AB$14,ROW()-6))</f>
        <v>1997.06</v>
      </c>
      <c r="P11" s="39">
        <f>IF($AA$14&gt;0,"",LARGE(Z$7:Z$14,ROW()-6))</f>
        <v>1997</v>
      </c>
      <c r="Q11" s="100">
        <f>IF($AA$7=0," ",($O$7-O11)*-1)</f>
        <v>-233.99000000000024</v>
      </c>
      <c r="R11" s="125">
        <f>IF($AA$7=0," ",(O10-O11)*-1)</f>
        <v>-131.96000000000004</v>
      </c>
      <c r="S11" s="38">
        <f>'3.Sptg'!U11</f>
        <v>12.015</v>
      </c>
      <c r="T11" s="38">
        <v>0.005</v>
      </c>
      <c r="U11" s="43">
        <f t="shared" si="0"/>
        <v>17.020000000000003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Oldenburg</v>
      </c>
      <c r="Z11" s="4">
        <f>$C$28</f>
        <v>2231</v>
      </c>
      <c r="AB11" s="4">
        <f t="shared" si="2"/>
        <v>2231.05</v>
      </c>
      <c r="AC11" s="4">
        <v>4</v>
      </c>
      <c r="AD11" s="4">
        <v>2</v>
      </c>
      <c r="AH11" s="4">
        <f>MATCH(AI11,Einzelwertung!G$3:G$70,0)</f>
        <v>34</v>
      </c>
      <c r="AI11" s="4" t="str">
        <f>H8</f>
        <v>D. Schlieben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4"/>
      <c r="P12" s="104"/>
      <c r="Q12" s="105"/>
      <c r="R12" s="105"/>
      <c r="S12" s="38">
        <f>'3.Sptg'!U12</f>
        <v>4.017999999999999</v>
      </c>
      <c r="T12" s="38">
        <v>0.006</v>
      </c>
      <c r="U12" s="43">
        <f t="shared" si="0"/>
        <v>5.023999999999999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1997</v>
      </c>
      <c r="AB12" s="4">
        <f t="shared" si="2"/>
        <v>1997.06</v>
      </c>
      <c r="AC12" s="4">
        <v>5</v>
      </c>
      <c r="AD12" s="4">
        <v>1</v>
      </c>
      <c r="AH12" s="4" t="e">
        <f>MATCH(AI12,Einzelwertung!G$3:G$70,0)</f>
        <v>#N/A</v>
      </c>
      <c r="AI12" s="4">
        <f>H9</f>
        <v>0</v>
      </c>
    </row>
    <row r="13" spans="1:35" s="4" customFormat="1" ht="30" customHeight="1">
      <c r="A13" s="196">
        <f>'1.Sptg'!$A$13</f>
        <v>0</v>
      </c>
      <c r="B13" s="196"/>
      <c r="C13" s="143" t="s">
        <v>0</v>
      </c>
      <c r="D13" s="144" t="s">
        <v>5</v>
      </c>
      <c r="E13" s="144"/>
      <c r="F13" s="3"/>
      <c r="G13" s="197" t="str">
        <f>'1.Sptg'!$G$13</f>
        <v>OLB</v>
      </c>
      <c r="H13" s="198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/>
      <c r="F14" s="3"/>
      <c r="G14" s="7">
        <v>1</v>
      </c>
      <c r="H14" s="95" t="s">
        <v>100</v>
      </c>
      <c r="I14" s="20">
        <v>486</v>
      </c>
      <c r="J14" s="13">
        <f>IF(I14="","",I14-546)</f>
        <v>-60</v>
      </c>
      <c r="K14" s="7">
        <f>IF(I14=0,"",INDEX(Einzelwertung!S$3:S$70,MATCH(H14,Einzelwertung!G$3:G$70,0)))</f>
        <v>6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/>
      <c r="F15" s="3"/>
      <c r="G15" s="7">
        <v>2</v>
      </c>
      <c r="H15" s="95" t="s">
        <v>87</v>
      </c>
      <c r="I15" s="20">
        <v>557</v>
      </c>
      <c r="J15" s="13">
        <f>IF(I15="","",I15-546)</f>
        <v>11</v>
      </c>
      <c r="K15" s="7">
        <f>IF(I15=0,"",INDEX(Einzelwertung!S$3:S$70,MATCH(H15,Einzelwertung!G$3:G$70,0)))</f>
        <v>21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/>
      <c r="F16" s="3"/>
      <c r="G16" s="7">
        <v>3</v>
      </c>
      <c r="H16" s="95" t="s">
        <v>86</v>
      </c>
      <c r="I16" s="20">
        <v>579</v>
      </c>
      <c r="J16" s="13">
        <f>IF(I16="","",I16-546)</f>
        <v>33</v>
      </c>
      <c r="K16" s="7">
        <f>IF(I16=0,"",INDEX(Einzelwertung!S$3:S$70,MATCH(H16,Einzelwertung!G$3:G$70,0)))</f>
        <v>24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/>
      <c r="F17" s="3"/>
      <c r="G17" s="7">
        <v>4</v>
      </c>
      <c r="H17" s="95" t="s">
        <v>108</v>
      </c>
      <c r="I17" s="20">
        <v>518</v>
      </c>
      <c r="J17" s="13">
        <f>IF(I17="","",I17-546)</f>
        <v>-28</v>
      </c>
      <c r="K17" s="7">
        <f>IF(I17=0,"",INDEX(Einzelwertung!S$3:S$70,MATCH(H17,Einzelwertung!G$3:G$70,0)))</f>
        <v>10</v>
      </c>
      <c r="L17" s="10"/>
      <c r="M17" s="177" t="s">
        <v>36</v>
      </c>
      <c r="N17" s="178"/>
      <c r="O17" s="179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/>
      <c r="F18" s="3"/>
      <c r="G18" s="14">
        <v>5</v>
      </c>
      <c r="H18" s="95"/>
      <c r="I18" s="20"/>
      <c r="J18" s="13">
        <f>IF(I18="","",I18-546)</f>
      </c>
      <c r="K18" s="7">
        <f>IF(I18=0,"",INDEX(Einzelwertung!S$3:S$70,MATCH(H18,Einzelwertung!G$3:G$70,0)))</f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51">
        <f>SUM(C14:C18,IF(A19=5,-MIN(C14:C18)))</f>
        <v>0</v>
      </c>
      <c r="D19" s="151">
        <f>SUM(D14:D18,IF(A19=5,-MIN(D14:D18)))</f>
        <v>0</v>
      </c>
      <c r="E19" s="151"/>
      <c r="F19" s="3"/>
      <c r="G19" s="19">
        <f>COUNT(I14:I18)</f>
        <v>4</v>
      </c>
      <c r="H19" s="22" t="s">
        <v>6</v>
      </c>
      <c r="I19" s="18">
        <f>SUM(I14:I18,IF(G19=5,-MIN(I14:I18)))</f>
        <v>2140</v>
      </c>
      <c r="J19" s="18">
        <f>SUM(J14:J18,IF(G19=5,-MIN(J14:J18)))</f>
        <v>-44</v>
      </c>
      <c r="K19" s="119"/>
      <c r="L19" s="137">
        <f>ROUNDDOWN(O19,0)</f>
        <v>17</v>
      </c>
      <c r="M19" s="48">
        <f>IF($AA$7=0,"",RANK(L19,L$19:L$26))</f>
        <v>1</v>
      </c>
      <c r="N19" s="44" t="str">
        <f>IF($AA$7=0,"",INDEX(Y$7:Y$14,MATCH(O19,U$7:U$14,0)))</f>
        <v>Stadt Oldenburg</v>
      </c>
      <c r="O19" s="35">
        <f>IF($AA$7=0,"",LARGE(U$7:U$14,1))</f>
        <v>17.020000000000003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64"/>
      <c r="D20" s="164"/>
      <c r="E20" s="39"/>
      <c r="F20" s="3"/>
      <c r="G20" s="19">
        <f>COUNT(#REF!)</f>
        <v>0</v>
      </c>
      <c r="H20" s="16"/>
      <c r="I20" s="164"/>
      <c r="J20" s="164"/>
      <c r="K20" s="39"/>
      <c r="L20" s="137">
        <f aca="true" t="shared" si="3" ref="L20:L37">ROUNDDOWN(O20,0)</f>
        <v>14</v>
      </c>
      <c r="M20" s="27">
        <f>IF($AA$7=0,"",RANK(L20,L$19:L$26))</f>
        <v>2</v>
      </c>
      <c r="N20" s="49" t="str">
        <f>IF($AA$7=0,"",INDEX(Y$7:Y$14,MATCH(O20,U$7:U$14,0)))</f>
        <v>Tele / Post 2</v>
      </c>
      <c r="O20" s="50">
        <f>IF($AA$7=0,"",LARGE(U$7:U$14,2))</f>
        <v>14.008000000000001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3"/>
        <v>14</v>
      </c>
      <c r="M21" s="27">
        <f>IF($AA$7=0,"",RANK(L21,L$19:L$26))</f>
        <v>2</v>
      </c>
      <c r="N21" s="49" t="str">
        <f>IF($AA$7=0,"",INDEX(Y$7:Y$14,MATCH(O21,U$7:U$14,0)))</f>
        <v>VWG</v>
      </c>
      <c r="O21" s="50">
        <f>IF($AA$7=0,"",LARGE(U$7:U$14,3))</f>
        <v>14.004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32</v>
      </c>
      <c r="AI21" s="4" t="str">
        <f>H17</f>
        <v>H. Bendfeldt</v>
      </c>
    </row>
    <row r="22" spans="1:35" s="4" customFormat="1" ht="30" customHeight="1">
      <c r="A22" s="197" t="str">
        <f>'1.Sptg'!$A$22</f>
        <v>Stadt Oldenburg</v>
      </c>
      <c r="B22" s="198"/>
      <c r="C22" s="17" t="s">
        <v>0</v>
      </c>
      <c r="D22" s="15" t="s">
        <v>5</v>
      </c>
      <c r="E22" s="7" t="s">
        <v>8</v>
      </c>
      <c r="F22" s="3"/>
      <c r="G22" s="197" t="str">
        <f>'1.Sptg'!$G$22</f>
        <v>KDO</v>
      </c>
      <c r="H22" s="198"/>
      <c r="I22" s="17" t="s">
        <v>0</v>
      </c>
      <c r="J22" s="15" t="s">
        <v>5</v>
      </c>
      <c r="K22" s="7" t="s">
        <v>8</v>
      </c>
      <c r="L22" s="137">
        <f t="shared" si="3"/>
        <v>13</v>
      </c>
      <c r="M22" s="12">
        <f>IF($AA$7=0,"",RANK(L22,L$19:L$26))</f>
        <v>4</v>
      </c>
      <c r="N22" s="51" t="str">
        <f>IF($AA$7=0,"",INDEX(Y$7:Y$14,MATCH(O22,U$7:U$14,0)))</f>
        <v>OLB</v>
      </c>
      <c r="O22" s="50">
        <f>IF($AA$7=0,"",LARGE(U$7:U$14,4))</f>
        <v>13.016</v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95" t="s">
        <v>99</v>
      </c>
      <c r="C23" s="20">
        <v>556</v>
      </c>
      <c r="D23" s="13">
        <f>IF(C23="","",C23-546)</f>
        <v>10</v>
      </c>
      <c r="E23" s="7">
        <f>IF(C23=0,"",INDEX(Einzelwertung!S$3:S$70,MATCH(B23,Einzelwertung!G$3:G$70,0)))</f>
        <v>20</v>
      </c>
      <c r="F23" s="5"/>
      <c r="G23" s="7">
        <v>1</v>
      </c>
      <c r="H23" s="95" t="s">
        <v>89</v>
      </c>
      <c r="I23" s="20">
        <v>550</v>
      </c>
      <c r="J23" s="13">
        <f>IF(I23="","",I23-546)</f>
        <v>4</v>
      </c>
      <c r="K23" s="7">
        <f>IF(I23=0,"",INDEX(Einzelwertung!S$3:S$70,MATCH(H23,Einzelwertung!G$3:G$70,0)))</f>
        <v>18</v>
      </c>
      <c r="L23" s="137">
        <f t="shared" si="3"/>
        <v>5</v>
      </c>
      <c r="M23" s="141">
        <f>IF($AA$7=0,"",RANK(L23,L$19:L$26))</f>
        <v>5</v>
      </c>
      <c r="N23" s="107" t="str">
        <f>IF($AA$7=0,"",INDEX(Y$7:Y$14,MATCH(O23,U$7:U$14,0)))</f>
        <v>KDO</v>
      </c>
      <c r="O23" s="131">
        <f>IF($AA$7=0,"",LARGE(U$7:U$14,5))</f>
        <v>5.023999999999999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26</v>
      </c>
      <c r="AI23" s="4" t="str">
        <f>B23</f>
        <v>A. Lüschen</v>
      </c>
    </row>
    <row r="24" spans="1:35" s="4" customFormat="1" ht="30" customHeight="1">
      <c r="A24" s="7">
        <v>2</v>
      </c>
      <c r="B24" s="95" t="s">
        <v>94</v>
      </c>
      <c r="C24" s="20">
        <v>556</v>
      </c>
      <c r="D24" s="13">
        <f>IF(C24="","",C24-546)</f>
        <v>10</v>
      </c>
      <c r="E24" s="7">
        <f>IF(C24=0,"",INDEX(Einzelwertung!S$3:S$70,MATCH(B24,Einzelwertung!G$3:G$70,0)))</f>
        <v>20</v>
      </c>
      <c r="F24" s="5"/>
      <c r="G24" s="7">
        <v>2</v>
      </c>
      <c r="H24" s="95" t="s">
        <v>111</v>
      </c>
      <c r="I24" s="20">
        <v>351</v>
      </c>
      <c r="J24" s="13">
        <f>IF(I24="","",I24-546)</f>
        <v>-195</v>
      </c>
      <c r="K24" s="7">
        <f>IF(I24=0,"",INDEX(Einzelwertung!S$3:S$70,MATCH(H24,Einzelwertung!G$3:G$70,0)))</f>
        <v>4</v>
      </c>
      <c r="L24" s="137">
        <f t="shared" si="3"/>
        <v>0</v>
      </c>
      <c r="M24" s="109"/>
      <c r="N24" s="110"/>
      <c r="O24" s="104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21</v>
      </c>
      <c r="AI24" s="4" t="str">
        <f>B24</f>
        <v>R. Heye</v>
      </c>
    </row>
    <row r="25" spans="1:35" s="4" customFormat="1" ht="30" customHeight="1">
      <c r="A25" s="7">
        <v>3</v>
      </c>
      <c r="B25" s="95" t="s">
        <v>96</v>
      </c>
      <c r="C25" s="20">
        <v>536</v>
      </c>
      <c r="D25" s="13">
        <f>IF(C25="","",C25-546)</f>
        <v>-10</v>
      </c>
      <c r="E25" s="7">
        <f>IF(C25=0,"",INDEX(Einzelwertung!S$3:S$70,MATCH(B25,Einzelwertung!G$3:G$70,0)))</f>
        <v>12</v>
      </c>
      <c r="F25" s="5"/>
      <c r="G25" s="7">
        <v>3</v>
      </c>
      <c r="H25" s="95" t="s">
        <v>92</v>
      </c>
      <c r="I25" s="20">
        <v>537</v>
      </c>
      <c r="J25" s="13">
        <f>IF(I25="","",I25-546)</f>
        <v>-9</v>
      </c>
      <c r="K25" s="7">
        <f>IF(I25=0,"",INDEX(Einzelwertung!S$3:S$70,MATCH(H25,Einzelwertung!G$3:G$70,0)))</f>
        <v>14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23</v>
      </c>
      <c r="AI25" s="4" t="str">
        <f>B25</f>
        <v>H. Hobbiesiefken</v>
      </c>
    </row>
    <row r="26" spans="1:35" s="4" customFormat="1" ht="30" customHeight="1">
      <c r="A26" s="7">
        <v>4</v>
      </c>
      <c r="B26" s="95" t="s">
        <v>97</v>
      </c>
      <c r="C26" s="20">
        <v>583</v>
      </c>
      <c r="D26" s="13">
        <f>IF(C26="","",C26-546)</f>
        <v>37</v>
      </c>
      <c r="E26" s="7">
        <f>IF(C26=0,"",INDEX(Einzelwertung!S$3:S$70,MATCH(B26,Einzelwertung!G$3:G$70,0)))</f>
        <v>25</v>
      </c>
      <c r="F26" s="5"/>
      <c r="G26" s="7">
        <v>4</v>
      </c>
      <c r="H26" s="95" t="s">
        <v>91</v>
      </c>
      <c r="I26" s="20">
        <v>559</v>
      </c>
      <c r="J26" s="13">
        <f>IF(I26="","",I26-546)</f>
        <v>13</v>
      </c>
      <c r="K26" s="7">
        <f>IF(I26=0,"",INDEX(Einzelwertung!S$3:S$70,MATCH(H26,Einzelwertung!G$3:G$70,0)))</f>
        <v>22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24</v>
      </c>
      <c r="AI26" s="4" t="str">
        <f>B26</f>
        <v>U. Schütte</v>
      </c>
    </row>
    <row r="27" spans="1:35" s="4" customFormat="1" ht="30" customHeight="1">
      <c r="A27" s="14">
        <v>5</v>
      </c>
      <c r="B27" s="95" t="s">
        <v>98</v>
      </c>
      <c r="C27" s="20">
        <v>504</v>
      </c>
      <c r="D27" s="13">
        <f>IF(C27="","",C27-546)</f>
        <v>-42</v>
      </c>
      <c r="E27" s="7">
        <f>IF(C27=0,"",INDEX(Einzelwertung!S$3:S$70,MATCH(B27,Einzelwertung!G$3:G$70,0)))</f>
        <v>7</v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IF(I27=0,"",INDEX(Einzelwertung!S$3:S$70,MATCH(H27,Einzelwertung!G$3:G$70,0)))</f>
      </c>
      <c r="L27" s="137"/>
      <c r="O27" s="47"/>
      <c r="AH27" s="4">
        <f>MATCH(AI27,Einzelwertung!G$3:G$70,0)</f>
        <v>25</v>
      </c>
      <c r="AI27" s="4" t="str">
        <f>B27</f>
        <v>O. Fischer</v>
      </c>
    </row>
    <row r="28" spans="1:35" s="4" customFormat="1" ht="30" customHeight="1">
      <c r="A28" s="19">
        <f>COUNT(C23:C27)</f>
        <v>5</v>
      </c>
      <c r="B28" s="22" t="s">
        <v>6</v>
      </c>
      <c r="C28" s="18">
        <f>SUM(C23:C27,IF(A28=5,-MIN(C23:C27)))</f>
        <v>2231</v>
      </c>
      <c r="D28" s="18">
        <f>SUM(D23:D27,IF(A28=5,-MIN(D23:D27)))</f>
        <v>47</v>
      </c>
      <c r="E28" s="119"/>
      <c r="F28" s="5"/>
      <c r="G28" s="19">
        <f>COUNT(I23:I27)</f>
        <v>4</v>
      </c>
      <c r="H28" s="22" t="s">
        <v>6</v>
      </c>
      <c r="I28" s="18">
        <f>SUM(I23:I27,IF(G28=5,-MIN(I23:I27)))</f>
        <v>1997</v>
      </c>
      <c r="J28" s="18">
        <f>SUM(J23:J27,IF(G28=5,-MIN(J23:J27)))</f>
        <v>-187</v>
      </c>
      <c r="K28" s="119"/>
      <c r="L28" s="137"/>
      <c r="M28" s="168" t="s">
        <v>37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70"/>
      <c r="AH28" s="4">
        <f>MATCH(AI28,Einzelwertung!G$3:G$70,0)</f>
        <v>16</v>
      </c>
      <c r="AI28" s="4" t="str">
        <f>H23</f>
        <v>H. Bruns</v>
      </c>
    </row>
    <row r="29" spans="1:35" s="4" customFormat="1" ht="30" customHeight="1">
      <c r="A29" s="19">
        <f>COUNT(#REF!)</f>
        <v>0</v>
      </c>
      <c r="B29" s="16"/>
      <c r="C29" s="164"/>
      <c r="D29" s="164"/>
      <c r="E29" s="39"/>
      <c r="F29" s="5"/>
      <c r="G29" s="19">
        <f>COUNT(#REF!)</f>
        <v>0</v>
      </c>
      <c r="H29" s="16"/>
      <c r="I29" s="164"/>
      <c r="J29" s="164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35</v>
      </c>
      <c r="AI29" s="4" t="str">
        <f>H24</f>
        <v>M. Evers</v>
      </c>
    </row>
    <row r="30" spans="6:35" s="4" customFormat="1" ht="30" customHeight="1">
      <c r="F30" s="5"/>
      <c r="L30" s="137">
        <f t="shared" si="3"/>
        <v>178</v>
      </c>
      <c r="M30" s="48">
        <f>IF($AA$7=0,"",RANK(L30,L$30:L$37))</f>
        <v>1</v>
      </c>
      <c r="N30" s="34" t="str">
        <f>IF($AA$7=0,"",Einzelwertung!A3)</f>
        <v>T. Fromhage</v>
      </c>
      <c r="O30" s="81">
        <f>IF($AA$7=0,"",Einzelwertung!C3)</f>
        <v>178.0004</v>
      </c>
      <c r="P30" s="73"/>
      <c r="Q30" s="184" t="str">
        <f>IF($AA$7=0,"",Einzelwertung!B3)</f>
        <v>VWG</v>
      </c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H30" s="4">
        <f>MATCH(AI30,Einzelwertung!G$3:G$70,0)</f>
        <v>19</v>
      </c>
      <c r="AI30" s="4" t="str">
        <f>H25</f>
        <v>M. Schlömer</v>
      </c>
    </row>
    <row r="31" spans="1:35" s="4" customFormat="1" ht="30" customHeight="1">
      <c r="A31" s="134"/>
      <c r="B31" s="134"/>
      <c r="C31" s="112"/>
      <c r="D31" s="113"/>
      <c r="E31" s="113"/>
      <c r="F31" s="8"/>
      <c r="G31" s="134"/>
      <c r="H31" s="134"/>
      <c r="I31" s="112"/>
      <c r="J31" s="113"/>
      <c r="K31" s="113"/>
      <c r="L31" s="137">
        <f t="shared" si="3"/>
        <v>172</v>
      </c>
      <c r="M31" s="27">
        <f aca="true" t="shared" si="4" ref="M31:M37">IF($AA$7=0,"",RANK(L31,L$30:L$37))</f>
        <v>2</v>
      </c>
      <c r="N31" s="31" t="str">
        <f>IF($AA$7=0,"",Einzelwertung!A4)</f>
        <v>U. Schütte</v>
      </c>
      <c r="O31" s="82">
        <f>IF($AA$7=0,"",Einzelwertung!C4)</f>
        <v>172.0024</v>
      </c>
      <c r="P31" s="28"/>
      <c r="Q31" s="190" t="str">
        <f>IF($AA$7=0,"",Einzelwertung!B4)</f>
        <v>Stadt Oldenburg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  <c r="AH31" s="4">
        <f>MATCH(AI31,Einzelwertung!G$3:G$70,0)</f>
        <v>18</v>
      </c>
      <c r="AI31" s="4" t="str">
        <f>H26</f>
        <v>H. Harsche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159</v>
      </c>
      <c r="M32" s="27">
        <f t="shared" si="4"/>
        <v>3</v>
      </c>
      <c r="N32" s="31" t="str">
        <f>IF($AA$7=0,"",Einzelwertung!A5)</f>
        <v>R. Heye</v>
      </c>
      <c r="O32" s="82">
        <f>IF($AA$7=0,"",Einzelwertung!C5)</f>
        <v>159.00209999999998</v>
      </c>
      <c r="P32" s="28"/>
      <c r="Q32" s="190" t="str">
        <f>IF($AA$7=0,"",Einzelwertung!B5)</f>
        <v>Stadt Oldenburg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J. Künken</v>
      </c>
      <c r="O33" s="82">
        <f>IF($AA$7=0,"",Einzelwertung!C6)</f>
        <v>143.0008</v>
      </c>
      <c r="P33" s="33"/>
      <c r="Q33" s="190" t="str">
        <f>IF($AA$7=0,"",Einzelwertung!B6)</f>
        <v>Tele / Post 2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Tietz</v>
      </c>
      <c r="O34" s="82">
        <f>IF($AA$7=0,"",Einzelwertung!C7)</f>
        <v>142.0006</v>
      </c>
      <c r="P34" s="33"/>
      <c r="Q34" s="190" t="str">
        <f>IF($AA$7=0,"",Einzelwertung!B7)</f>
        <v>Tele / Post 2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131</v>
      </c>
      <c r="M35" s="12">
        <f t="shared" si="4"/>
        <v>6</v>
      </c>
      <c r="N35" s="32" t="str">
        <f>IF($AA$7=0,"",Einzelwertung!A8)</f>
        <v>H. Bruns</v>
      </c>
      <c r="O35" s="82">
        <f>IF($AA$7=0,"",Einzelwertung!C8)</f>
        <v>131.0016</v>
      </c>
      <c r="P35" s="33"/>
      <c r="Q35" s="190" t="str">
        <f>IF($AA$7=0,"",Einzelwertung!B8)</f>
        <v>KDO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121</v>
      </c>
      <c r="M36" s="12">
        <f t="shared" si="4"/>
        <v>7</v>
      </c>
      <c r="N36" s="32" t="str">
        <f>IF($AA$7=0,"",Einzelwertung!A9)</f>
        <v>H. Harsche</v>
      </c>
      <c r="O36" s="82">
        <f>IF($AA$7=0,"",Einzelwertung!C9)</f>
        <v>121.0018</v>
      </c>
      <c r="P36" s="33"/>
      <c r="Q36" s="190" t="str">
        <f>IF($AA$7=0,"",Einzelwertung!B9)</f>
        <v>KDO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121</v>
      </c>
      <c r="M37" s="53">
        <f t="shared" si="4"/>
        <v>7</v>
      </c>
      <c r="N37" s="72" t="str">
        <f>IF($AA$7=0,"",Einzelwertung!A10)</f>
        <v>H. Frerichs</v>
      </c>
      <c r="O37" s="83">
        <f>IF($AA$7=0,"",Einzelwertung!C10)</f>
        <v>121.0003</v>
      </c>
      <c r="P37" s="57"/>
      <c r="Q37" s="193" t="str">
        <f>IF($AA$7=0,"",Einzelwertung!B10)</f>
        <v>VWG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64"/>
      <c r="D38" s="164"/>
      <c r="E38" s="39"/>
      <c r="G38" s="19">
        <f>COUNT(#REF!)</f>
        <v>0</v>
      </c>
      <c r="H38" s="16"/>
      <c r="I38" s="164"/>
      <c r="J38" s="164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0">
    <mergeCell ref="R6:R7"/>
    <mergeCell ref="C38:D38"/>
    <mergeCell ref="I38:J38"/>
    <mergeCell ref="C11:D11"/>
    <mergeCell ref="Q6:Q7"/>
    <mergeCell ref="Q37:AE37"/>
    <mergeCell ref="Q31:AE31"/>
    <mergeCell ref="I11:J11"/>
    <mergeCell ref="M28:AE28"/>
    <mergeCell ref="I29:J29"/>
    <mergeCell ref="Q29:AE29"/>
    <mergeCell ref="A13:B13"/>
    <mergeCell ref="G13:H13"/>
    <mergeCell ref="Q30:AE30"/>
    <mergeCell ref="Q35:AE35"/>
    <mergeCell ref="A22:B22"/>
    <mergeCell ref="M17:O17"/>
    <mergeCell ref="C20:D20"/>
    <mergeCell ref="I20:J20"/>
    <mergeCell ref="G22:H22"/>
    <mergeCell ref="Q33:AE33"/>
    <mergeCell ref="C29:D29"/>
    <mergeCell ref="Q34:AE34"/>
    <mergeCell ref="Q36:AE36"/>
    <mergeCell ref="Q32:AE32"/>
    <mergeCell ref="A1:R1"/>
    <mergeCell ref="A4:B4"/>
    <mergeCell ref="G4:H4"/>
    <mergeCell ref="M5:R5"/>
    <mergeCell ref="A2:R2"/>
  </mergeCells>
  <conditionalFormatting sqref="I10:K10 I19:K19 I28:K28 I37:K37 C10:E10 C28:E28 C19:E19 C37:E37">
    <cfRule type="cellIs" priority="87" dxfId="59" operator="lessThanOrEqual" stopIfTrue="1">
      <formula>0</formula>
    </cfRule>
  </conditionalFormatting>
  <conditionalFormatting sqref="I11:K11 I20:K20 I29:K29 I38:K38 C11:E11 C29:E29 C20:E20 C38:E38">
    <cfRule type="cellIs" priority="86" dxfId="59" operator="lessThanOrEqual" stopIfTrue="1">
      <formula>10</formula>
    </cfRule>
  </conditionalFormatting>
  <conditionalFormatting sqref="O18:P26 O27 P29:Q37 O7:P16">
    <cfRule type="cellIs" priority="85" dxfId="59" operator="lessThanOrEqual" stopIfTrue="1">
      <formula>1</formula>
    </cfRule>
  </conditionalFormatting>
  <conditionalFormatting sqref="B5">
    <cfRule type="expression" priority="84" dxfId="19" stopIfTrue="1">
      <formula>ISNA($AH3)</formula>
    </cfRule>
  </conditionalFormatting>
  <conditionalFormatting sqref="H36">
    <cfRule type="expression" priority="83" dxfId="19" stopIfTrue="1">
      <formula>ISNA($AH42)</formula>
    </cfRule>
  </conditionalFormatting>
  <conditionalFormatting sqref="B6">
    <cfRule type="expression" priority="82" dxfId="19" stopIfTrue="1">
      <formula>ISNA($AH4)</formula>
    </cfRule>
  </conditionalFormatting>
  <conditionalFormatting sqref="B7">
    <cfRule type="expression" priority="81" dxfId="19" stopIfTrue="1">
      <formula>ISNA($AH5)</formula>
    </cfRule>
  </conditionalFormatting>
  <conditionalFormatting sqref="B8">
    <cfRule type="expression" priority="80" dxfId="19" stopIfTrue="1">
      <formula>ISNA($AH6)</formula>
    </cfRule>
  </conditionalFormatting>
  <conditionalFormatting sqref="B9">
    <cfRule type="expression" priority="79" dxfId="19" stopIfTrue="1">
      <formula>ISNA($AH7)</formula>
    </cfRule>
  </conditionalFormatting>
  <conditionalFormatting sqref="H5">
    <cfRule type="expression" priority="78" dxfId="19" stopIfTrue="1">
      <formula>ISNA($AH8)</formula>
    </cfRule>
  </conditionalFormatting>
  <conditionalFormatting sqref="H6">
    <cfRule type="expression" priority="77" dxfId="19" stopIfTrue="1">
      <formula>ISNA($AH9)</formula>
    </cfRule>
  </conditionalFormatting>
  <conditionalFormatting sqref="H7">
    <cfRule type="expression" priority="76" dxfId="19" stopIfTrue="1">
      <formula>ISNA($AH10)</formula>
    </cfRule>
  </conditionalFormatting>
  <conditionalFormatting sqref="H8">
    <cfRule type="expression" priority="75" dxfId="19" stopIfTrue="1">
      <formula>ISNA($AH11)</formula>
    </cfRule>
  </conditionalFormatting>
  <conditionalFormatting sqref="H9">
    <cfRule type="expression" priority="74" dxfId="19" stopIfTrue="1">
      <formula>ISNA($AH12)</formula>
    </cfRule>
  </conditionalFormatting>
  <conditionalFormatting sqref="B14">
    <cfRule type="expression" priority="73" dxfId="19" stopIfTrue="1">
      <formula>ISNA($AH13)</formula>
    </cfRule>
  </conditionalFormatting>
  <conditionalFormatting sqref="B15">
    <cfRule type="expression" priority="72" dxfId="19" stopIfTrue="1">
      <formula>ISNA($AH14)</formula>
    </cfRule>
  </conditionalFormatting>
  <conditionalFormatting sqref="B16">
    <cfRule type="expression" priority="71" dxfId="19" stopIfTrue="1">
      <formula>ISNA($AH15)</formula>
    </cfRule>
  </conditionalFormatting>
  <conditionalFormatting sqref="B17">
    <cfRule type="expression" priority="70" dxfId="19" stopIfTrue="1">
      <formula>ISNA($AH16)</formula>
    </cfRule>
  </conditionalFormatting>
  <conditionalFormatting sqref="B18">
    <cfRule type="expression" priority="69" dxfId="19" stopIfTrue="1">
      <formula>ISNA($AH17)</formula>
    </cfRule>
  </conditionalFormatting>
  <conditionalFormatting sqref="H14">
    <cfRule type="expression" priority="68" dxfId="19" stopIfTrue="1">
      <formula>ISNA($AH18)</formula>
    </cfRule>
  </conditionalFormatting>
  <conditionalFormatting sqref="H15">
    <cfRule type="expression" priority="67" dxfId="19" stopIfTrue="1">
      <formula>ISNA($AH19)</formula>
    </cfRule>
  </conditionalFormatting>
  <conditionalFormatting sqref="H16">
    <cfRule type="expression" priority="66" dxfId="19" stopIfTrue="1">
      <formula>ISNA($AH20)</formula>
    </cfRule>
  </conditionalFormatting>
  <conditionalFormatting sqref="H17">
    <cfRule type="expression" priority="65" dxfId="19" stopIfTrue="1">
      <formula>ISNA($AH21)</formula>
    </cfRule>
  </conditionalFormatting>
  <conditionalFormatting sqref="H18">
    <cfRule type="expression" priority="64" dxfId="19" stopIfTrue="1">
      <formula>ISNA($AH22)</formula>
    </cfRule>
  </conditionalFormatting>
  <conditionalFormatting sqref="B23">
    <cfRule type="expression" priority="63" dxfId="19" stopIfTrue="1">
      <formula>ISNA($AH23)</formula>
    </cfRule>
  </conditionalFormatting>
  <conditionalFormatting sqref="B24">
    <cfRule type="expression" priority="62" dxfId="19" stopIfTrue="1">
      <formula>ISNA($AH24)</formula>
    </cfRule>
  </conditionalFormatting>
  <conditionalFormatting sqref="B25">
    <cfRule type="expression" priority="61" dxfId="19" stopIfTrue="1">
      <formula>ISNA($AH25)</formula>
    </cfRule>
  </conditionalFormatting>
  <conditionalFormatting sqref="B26">
    <cfRule type="expression" priority="60" dxfId="19" stopIfTrue="1">
      <formula>ISNA($AH26)</formula>
    </cfRule>
  </conditionalFormatting>
  <conditionalFormatting sqref="B27">
    <cfRule type="expression" priority="59" dxfId="19" stopIfTrue="1">
      <formula>ISNA($AH27)</formula>
    </cfRule>
  </conditionalFormatting>
  <conditionalFormatting sqref="H23">
    <cfRule type="expression" priority="58" dxfId="19" stopIfTrue="1">
      <formula>ISNA($AH28)</formula>
    </cfRule>
  </conditionalFormatting>
  <conditionalFormatting sqref="H24">
    <cfRule type="expression" priority="57" dxfId="19" stopIfTrue="1">
      <formula>ISNA($AH29)</formula>
    </cfRule>
  </conditionalFormatting>
  <conditionalFormatting sqref="H25">
    <cfRule type="expression" priority="56" dxfId="19" stopIfTrue="1">
      <formula>ISNA($AH30)</formula>
    </cfRule>
  </conditionalFormatting>
  <conditionalFormatting sqref="H26">
    <cfRule type="expression" priority="55" dxfId="19" stopIfTrue="1">
      <formula>ISNA($AH31)</formula>
    </cfRule>
  </conditionalFormatting>
  <conditionalFormatting sqref="H27">
    <cfRule type="expression" priority="54" dxfId="19" stopIfTrue="1">
      <formula>ISNA($AH32)</formula>
    </cfRule>
  </conditionalFormatting>
  <conditionalFormatting sqref="B32">
    <cfRule type="expression" priority="53" dxfId="19" stopIfTrue="1">
      <formula>ISNA($AH33)</formula>
    </cfRule>
  </conditionalFormatting>
  <conditionalFormatting sqref="B33">
    <cfRule type="expression" priority="52" dxfId="19" stopIfTrue="1">
      <formula>ISNA($AH34)</formula>
    </cfRule>
  </conditionalFormatting>
  <conditionalFormatting sqref="B34">
    <cfRule type="expression" priority="51" dxfId="19" stopIfTrue="1">
      <formula>ISNA($AH35)</formula>
    </cfRule>
  </conditionalFormatting>
  <conditionalFormatting sqref="B35">
    <cfRule type="expression" priority="50" dxfId="19" stopIfTrue="1">
      <formula>ISNA($AH36)</formula>
    </cfRule>
  </conditionalFormatting>
  <conditionalFormatting sqref="B36">
    <cfRule type="expression" priority="49" dxfId="19" stopIfTrue="1">
      <formula>ISNA($AH37)</formula>
    </cfRule>
  </conditionalFormatting>
  <conditionalFormatting sqref="H32">
    <cfRule type="expression" priority="48" dxfId="19" stopIfTrue="1">
      <formula>ISNA($AH38)</formula>
    </cfRule>
  </conditionalFormatting>
  <conditionalFormatting sqref="H33">
    <cfRule type="expression" priority="47" dxfId="19" stopIfTrue="1">
      <formula>ISNA($AH39)</formula>
    </cfRule>
  </conditionalFormatting>
  <conditionalFormatting sqref="H34">
    <cfRule type="expression" priority="46" dxfId="19" stopIfTrue="1">
      <formula>ISNA($AH40)</formula>
    </cfRule>
  </conditionalFormatting>
  <conditionalFormatting sqref="H35">
    <cfRule type="expression" priority="45" dxfId="19" stopIfTrue="1">
      <formula>ISNA($AH41)</formula>
    </cfRule>
  </conditionalFormatting>
  <conditionalFormatting sqref="E5:E9">
    <cfRule type="cellIs" priority="44" dxfId="0" operator="equal" stopIfTrue="1">
      <formula>30</formula>
    </cfRule>
  </conditionalFormatting>
  <conditionalFormatting sqref="E6:E9">
    <cfRule type="cellIs" priority="43" dxfId="0" operator="equal" stopIfTrue="1">
      <formula>30</formula>
    </cfRule>
  </conditionalFormatting>
  <conditionalFormatting sqref="K5:K9">
    <cfRule type="cellIs" priority="42" dxfId="0" operator="equal" stopIfTrue="1">
      <formula>30</formula>
    </cfRule>
  </conditionalFormatting>
  <conditionalFormatting sqref="K6:K9">
    <cfRule type="cellIs" priority="41" dxfId="0" operator="equal" stopIfTrue="1">
      <formula>30</formula>
    </cfRule>
  </conditionalFormatting>
  <conditionalFormatting sqref="E5">
    <cfRule type="cellIs" priority="40" dxfId="0" operator="equal" stopIfTrue="1">
      <formula>30</formula>
    </cfRule>
  </conditionalFormatting>
  <conditionalFormatting sqref="C5">
    <cfRule type="cellIs" priority="39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38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37" dxfId="0" operator="equal" stopIfTrue="1">
      <formula>30</formula>
    </cfRule>
  </conditionalFormatting>
  <conditionalFormatting sqref="C6:C9">
    <cfRule type="cellIs" priority="36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35" dxfId="0" operator="equal" stopIfTrue="1">
      <formula>MAX($D$5:$D$9,$D$14:$D$18,$D$23:$D$27,$D$32:$D$36,$J$5:$J$9,$J$14:$J$18,$J$23:$J$27,$J$32:$J$36)</formula>
    </cfRule>
  </conditionalFormatting>
  <conditionalFormatting sqref="K5">
    <cfRule type="cellIs" priority="34" dxfId="0" operator="equal" stopIfTrue="1">
      <formula>30</formula>
    </cfRule>
  </conditionalFormatting>
  <conditionalFormatting sqref="I5">
    <cfRule type="cellIs" priority="33" dxfId="0" operator="equal" stopIfTrue="1">
      <formula>MAX($C$5:$C$9,$C$14:$C$18,$C$23:$C$27,$C$32:$C$36,$I$5:$I$9,$I$14:$I$18,$I$23:$I$27,$I$32:$I$36)</formula>
    </cfRule>
  </conditionalFormatting>
  <conditionalFormatting sqref="J5">
    <cfRule type="cellIs" priority="32" dxfId="0" operator="equal" stopIfTrue="1">
      <formula>MAX($D$5:$D$9,$D$14:$D$18,$D$23:$D$27,$D$32:$D$36,$J$5:$J$9,$J$14:$J$18,$J$23:$J$27,$J$32:$J$36)</formula>
    </cfRule>
  </conditionalFormatting>
  <conditionalFormatting sqref="K6:K9">
    <cfRule type="cellIs" priority="31" dxfId="0" operator="equal" stopIfTrue="1">
      <formula>30</formula>
    </cfRule>
  </conditionalFormatting>
  <conditionalFormatting sqref="I6:I9">
    <cfRule type="cellIs" priority="30" dxfId="0" operator="equal" stopIfTrue="1">
      <formula>MAX($C$5:$C$9,$C$14:$C$18,$C$23:$C$27,$C$32:$C$36,$I$5:$I$9,$I$14:$I$18,$I$23:$I$27,$I$32:$I$36)</formula>
    </cfRule>
  </conditionalFormatting>
  <conditionalFormatting sqref="J6:J9">
    <cfRule type="cellIs" priority="29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28" dxfId="0" operator="equal" stopIfTrue="1">
      <formula>30</formula>
    </cfRule>
  </conditionalFormatting>
  <conditionalFormatting sqref="K15:K18">
    <cfRule type="cellIs" priority="27" dxfId="0" operator="equal" stopIfTrue="1">
      <formula>30</formula>
    </cfRule>
  </conditionalFormatting>
  <conditionalFormatting sqref="K14">
    <cfRule type="cellIs" priority="26" dxfId="0" operator="equal" stopIfTrue="1">
      <formula>30</formula>
    </cfRule>
  </conditionalFormatting>
  <conditionalFormatting sqref="K15:K18">
    <cfRule type="cellIs" priority="25" dxfId="0" operator="equal" stopIfTrue="1">
      <formula>30</formula>
    </cfRule>
  </conditionalFormatting>
  <conditionalFormatting sqref="K23:K27">
    <cfRule type="cellIs" priority="24" dxfId="0" operator="equal" stopIfTrue="1">
      <formula>30</formula>
    </cfRule>
  </conditionalFormatting>
  <conditionalFormatting sqref="K24:K27">
    <cfRule type="cellIs" priority="23" dxfId="0" operator="equal" stopIfTrue="1">
      <formula>30</formula>
    </cfRule>
  </conditionalFormatting>
  <conditionalFormatting sqref="K23">
    <cfRule type="cellIs" priority="22" dxfId="0" operator="equal" stopIfTrue="1">
      <formula>30</formula>
    </cfRule>
  </conditionalFormatting>
  <conditionalFormatting sqref="K24:K27">
    <cfRule type="cellIs" priority="21" dxfId="0" operator="equal" stopIfTrue="1">
      <formula>30</formula>
    </cfRule>
  </conditionalFormatting>
  <conditionalFormatting sqref="E23:E27">
    <cfRule type="cellIs" priority="20" dxfId="0" operator="equal" stopIfTrue="1">
      <formula>30</formula>
    </cfRule>
  </conditionalFormatting>
  <conditionalFormatting sqref="E24:E27">
    <cfRule type="cellIs" priority="19" dxfId="0" operator="equal" stopIfTrue="1">
      <formula>30</formula>
    </cfRule>
  </conditionalFormatting>
  <conditionalFormatting sqref="E23">
    <cfRule type="cellIs" priority="18" dxfId="0" operator="equal" stopIfTrue="1">
      <formula>30</formula>
    </cfRule>
  </conditionalFormatting>
  <conditionalFormatting sqref="E24:E27">
    <cfRule type="cellIs" priority="17" dxfId="0" operator="equal" stopIfTrue="1">
      <formula>30</formula>
    </cfRule>
  </conditionalFormatting>
  <conditionalFormatting sqref="E23:E27">
    <cfRule type="cellIs" priority="16" dxfId="0" operator="equal" stopIfTrue="1">
      <formula>30</formula>
    </cfRule>
  </conditionalFormatting>
  <conditionalFormatting sqref="E24:E27">
    <cfRule type="cellIs" priority="15" dxfId="0" operator="equal" stopIfTrue="1">
      <formula>30</formula>
    </cfRule>
  </conditionalFormatting>
  <conditionalFormatting sqref="E23">
    <cfRule type="cellIs" priority="14" dxfId="0" operator="equal" stopIfTrue="1">
      <formula>30</formula>
    </cfRule>
  </conditionalFormatting>
  <conditionalFormatting sqref="C23">
    <cfRule type="cellIs" priority="13" dxfId="0" operator="equal" stopIfTrue="1">
      <formula>MAX($C$5:$C$9,$C$14:$C$18,$C$23:$C$27,$C$32:$C$36,$I$5:$I$9,$I$14:$I$18,$I$23:$I$27,$I$32:$I$36)</formula>
    </cfRule>
  </conditionalFormatting>
  <conditionalFormatting sqref="D23">
    <cfRule type="cellIs" priority="12" dxfId="0" operator="equal" stopIfTrue="1">
      <formula>MAX($D$5:$D$9,$D$14:$D$18,$D$23:$D$27,$D$32:$D$36,$J$5:$J$9,$J$14:$J$18,$J$23:$J$27,$J$32:$J$36)</formula>
    </cfRule>
  </conditionalFormatting>
  <conditionalFormatting sqref="E24:E27">
    <cfRule type="cellIs" priority="11" dxfId="0" operator="equal" stopIfTrue="1">
      <formula>30</formula>
    </cfRule>
  </conditionalFormatting>
  <conditionalFormatting sqref="C24:C27">
    <cfRule type="cellIs" priority="10" dxfId="0" operator="equal" stopIfTrue="1">
      <formula>MAX($C$5:$C$9,$C$14:$C$18,$C$23:$C$27,$C$32:$C$36,$I$5:$I$9,$I$14:$I$18,$I$23:$I$27,$I$32:$I$36)</formula>
    </cfRule>
  </conditionalFormatting>
  <conditionalFormatting sqref="D24:D27">
    <cfRule type="cellIs" priority="9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8" dxfId="0" operator="equal" stopIfTrue="1">
      <formula>30</formula>
    </cfRule>
  </conditionalFormatting>
  <conditionalFormatting sqref="K24:K27">
    <cfRule type="cellIs" priority="7" dxfId="0" operator="equal" stopIfTrue="1">
      <formula>30</formula>
    </cfRule>
  </conditionalFormatting>
  <conditionalFormatting sqref="K23">
    <cfRule type="cellIs" priority="6" dxfId="0" operator="equal" stopIfTrue="1">
      <formula>30</formula>
    </cfRule>
  </conditionalFormatting>
  <conditionalFormatting sqref="I23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23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4:K27">
    <cfRule type="cellIs" priority="3" dxfId="0" operator="equal" stopIfTrue="1">
      <formula>30</formula>
    </cfRule>
  </conditionalFormatting>
  <conditionalFormatting sqref="I24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4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40" zoomScaleNormal="40" zoomScaleSheetLayoutView="30" zoomScalePageLayoutView="0" workbookViewId="0" topLeftCell="A1">
      <selection activeCell="B32" sqref="B32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67" t="s">
        <v>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39.75" customHeight="1">
      <c r="A2" s="176">
        <v>42724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4</v>
      </c>
      <c r="AI3" s="4" t="str">
        <f>B5</f>
        <v>T. Fromhage</v>
      </c>
    </row>
    <row r="4" spans="1:35" s="4" customFormat="1" ht="30" customHeight="1">
      <c r="A4" s="199" t="str">
        <f>'1.Sptg'!$A$4</f>
        <v>VWG</v>
      </c>
      <c r="B4" s="200"/>
      <c r="C4" s="17" t="s">
        <v>0</v>
      </c>
      <c r="D4" s="15" t="s">
        <v>5</v>
      </c>
      <c r="E4" s="7" t="s">
        <v>8</v>
      </c>
      <c r="F4" s="3"/>
      <c r="G4" s="199" t="str">
        <f>'1.Sptg'!$G$4</f>
        <v>Tele / Post 2</v>
      </c>
      <c r="H4" s="200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2</v>
      </c>
      <c r="AI4" s="4" t="str">
        <f>B6</f>
        <v>G. Siefken</v>
      </c>
    </row>
    <row r="5" spans="1:35" s="4" customFormat="1" ht="30" customHeight="1">
      <c r="A5" s="7">
        <v>1</v>
      </c>
      <c r="B5" s="95" t="s">
        <v>78</v>
      </c>
      <c r="C5" s="20">
        <v>563</v>
      </c>
      <c r="D5" s="13">
        <f>IF(C5="","",C5-546)</f>
        <v>17</v>
      </c>
      <c r="E5" s="7">
        <f>IF(C5=0,"",INDEX(Einzelwertung!U$3:U$70,MATCH(B5,Einzelwertung!G$3:G$70,0)))</f>
        <v>24</v>
      </c>
      <c r="F5" s="3"/>
      <c r="G5" s="7">
        <v>1</v>
      </c>
      <c r="H5" s="162" t="s">
        <v>81</v>
      </c>
      <c r="I5" s="20">
        <v>504</v>
      </c>
      <c r="J5" s="7">
        <f>IF(I5="","",I5-546)</f>
        <v>-42</v>
      </c>
      <c r="K5" s="20">
        <f>IF(I5=0,"",INDEX(Einzelwertung!U$3:U$70,MATCH(H5,Einzelwertung!G$3:G$70,0)))</f>
        <v>6</v>
      </c>
      <c r="M5" s="171" t="s">
        <v>40</v>
      </c>
      <c r="N5" s="172"/>
      <c r="O5" s="172"/>
      <c r="P5" s="172"/>
      <c r="Q5" s="172"/>
      <c r="R5" s="173"/>
      <c r="AH5" s="4">
        <f>MATCH(AI5,Einzelwertung!G$3:G$70,0)</f>
        <v>1</v>
      </c>
      <c r="AI5" s="4" t="str">
        <f>B7</f>
        <v>E. Bruns</v>
      </c>
    </row>
    <row r="6" spans="1:35" s="4" customFormat="1" ht="30" customHeight="1">
      <c r="A6" s="7">
        <v>2</v>
      </c>
      <c r="B6" s="95" t="s">
        <v>76</v>
      </c>
      <c r="C6" s="20">
        <v>533</v>
      </c>
      <c r="D6" s="13">
        <f>IF(C6="","",C6-546)</f>
        <v>-13</v>
      </c>
      <c r="E6" s="7">
        <f>IF(C6=0,"",INDEX(Einzelwertung!U$3:U$70,MATCH(B6,Einzelwertung!G$3:G$70,0)))</f>
        <v>17</v>
      </c>
      <c r="F6" s="3"/>
      <c r="G6" s="7">
        <v>2</v>
      </c>
      <c r="H6" s="162" t="s">
        <v>82</v>
      </c>
      <c r="I6" s="20">
        <v>522</v>
      </c>
      <c r="J6" s="7">
        <f>IF(I6="","",I6-546)</f>
        <v>-24</v>
      </c>
      <c r="K6" s="20">
        <f>IF(I6=0,"",INDEX(Einzelwertung!U$3:U$70,MATCH(H6,Einzelwertung!G$3:G$70,0)))</f>
        <v>12</v>
      </c>
      <c r="M6" s="58" t="s">
        <v>1</v>
      </c>
      <c r="N6" s="59" t="s">
        <v>2</v>
      </c>
      <c r="O6" s="60" t="s">
        <v>0</v>
      </c>
      <c r="P6" s="61"/>
      <c r="Q6" s="180" t="s">
        <v>3</v>
      </c>
      <c r="R6" s="182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3</v>
      </c>
      <c r="AI6" s="4" t="str">
        <f>B8</f>
        <v>H. Frerichs</v>
      </c>
    </row>
    <row r="7" spans="1:35" s="4" customFormat="1" ht="30" customHeight="1">
      <c r="A7" s="7">
        <v>3</v>
      </c>
      <c r="B7" s="95" t="s">
        <v>75</v>
      </c>
      <c r="C7" s="20">
        <v>505</v>
      </c>
      <c r="D7" s="13">
        <f>IF(C7="","",C7-546)</f>
        <v>-41</v>
      </c>
      <c r="E7" s="7">
        <f>IF(C7=0,"",INDEX(Einzelwertung!U$3:U$70,MATCH(B7,Einzelwertung!G$3:G$70,0)))</f>
        <v>7</v>
      </c>
      <c r="F7" s="3"/>
      <c r="G7" s="7">
        <v>3</v>
      </c>
      <c r="H7" s="162" t="s">
        <v>80</v>
      </c>
      <c r="I7" s="20">
        <v>531</v>
      </c>
      <c r="J7" s="7">
        <f>IF(I7="","",I7-546)</f>
        <v>-15</v>
      </c>
      <c r="K7" s="20">
        <f>IF(I7=0,"",INDEX(Einzelwertung!U$3:U$70,MATCH(H7,Einzelwertung!G$3:G$70,0)))</f>
        <v>16</v>
      </c>
      <c r="M7" s="26">
        <f>IF(Z$7=0,"",RANK(P7,$P$7:$P$14))</f>
        <v>1</v>
      </c>
      <c r="N7" s="63" t="str">
        <f>IF($AA$7=0,"",INDEX(Y$7:Y$14,MATCH(O7,AB$7:AB$14,0)))</f>
        <v>Stadt Oldenburg</v>
      </c>
      <c r="O7" s="35">
        <f>IF($AA$14&gt;0,"",LARGE(AB$7:AB$14,ROW()-6))</f>
        <v>2181.05</v>
      </c>
      <c r="P7" s="39">
        <f>IF($AA$14&gt;0,"",LARGE(Z$7:Z$14,ROW()-6))</f>
        <v>2181</v>
      </c>
      <c r="Q7" s="181"/>
      <c r="R7" s="183"/>
      <c r="S7" s="38">
        <f>'4.Sptg'!U7</f>
        <v>14.004</v>
      </c>
      <c r="T7" s="38">
        <v>0.001</v>
      </c>
      <c r="U7" s="43">
        <f aca="true" t="shared" si="0" ref="U7:U12">SUM(S7+T7+W7)</f>
        <v>18.005</v>
      </c>
      <c r="V7" s="38">
        <f aca="true" t="shared" si="1" ref="V7:V12">IF($Z7=0,"",RANK(Z7,Z$7:Z$14))</f>
        <v>2</v>
      </c>
      <c r="W7" s="38">
        <f>IF($Z$7=0,0,INDEX(AD$8:AD$15,MATCH(V7,AC$8:AC$15)))</f>
        <v>4</v>
      </c>
      <c r="X7" s="4">
        <v>0.01</v>
      </c>
      <c r="Y7" s="37" t="str">
        <f>$A$4</f>
        <v>VWG</v>
      </c>
      <c r="Z7" s="4">
        <f>$C$10</f>
        <v>2130</v>
      </c>
      <c r="AA7" s="4">
        <f>SUM(Z7:Z14)</f>
        <v>10119</v>
      </c>
      <c r="AB7" s="4">
        <f aca="true" t="shared" si="2" ref="AB7:AB12">SUM(Z7+X7)</f>
        <v>2130.01</v>
      </c>
      <c r="AC7" s="4" t="s">
        <v>1</v>
      </c>
      <c r="AD7" s="4" t="s">
        <v>8</v>
      </c>
      <c r="AH7" s="4">
        <f>MATCH(AI7,Einzelwertung!G$3:G$70,0)</f>
        <v>28</v>
      </c>
      <c r="AI7" s="4" t="str">
        <f>B9</f>
        <v>T. Jacobs</v>
      </c>
    </row>
    <row r="8" spans="1:35" s="4" customFormat="1" ht="30" customHeight="1">
      <c r="A8" s="7">
        <v>4</v>
      </c>
      <c r="B8" s="95" t="s">
        <v>77</v>
      </c>
      <c r="C8" s="20">
        <v>529</v>
      </c>
      <c r="D8" s="13">
        <f>IF(C8="","",C8-546)</f>
        <v>-17</v>
      </c>
      <c r="E8" s="7">
        <f>IF(C8=0,"",INDEX(Einzelwertung!U$3:U$70,MATCH(B8,Einzelwertung!G$3:G$70,0)))</f>
        <v>15</v>
      </c>
      <c r="F8" s="3"/>
      <c r="G8" s="7">
        <v>4</v>
      </c>
      <c r="H8" s="162" t="s">
        <v>104</v>
      </c>
      <c r="I8" s="20">
        <v>511</v>
      </c>
      <c r="J8" s="7">
        <f>IF(I8="","",I8-546)</f>
        <v>-35</v>
      </c>
      <c r="K8" s="20">
        <f>IF(I8=0,"",INDEX(Einzelwertung!U$3:U$70,MATCH(H8,Einzelwertung!G$3:G$70,0)))</f>
        <v>8</v>
      </c>
      <c r="M8" s="26">
        <f>IF(Z$7=0,"",RANK(P8,$P$7:$P$14))</f>
        <v>2</v>
      </c>
      <c r="N8" s="64" t="str">
        <f>IF($AA$7=0,"",INDEX(Y$7:Y$14,MATCH(O8,AB$7:AB$14,0)))</f>
        <v>VWG</v>
      </c>
      <c r="O8" s="28">
        <f>IF($AA$14&gt;0,"",LARGE(AB$7:AB$14,ROW()-6))</f>
        <v>2130.01</v>
      </c>
      <c r="P8" s="39">
        <f>IF($AA$14&gt;0,"",LARGE(Z$7:Z$14,ROW()-6))</f>
        <v>2130</v>
      </c>
      <c r="Q8" s="29">
        <f>IF($AA$7=0," ",($O$7-O8)*-1)</f>
        <v>-51.039999999999964</v>
      </c>
      <c r="R8" s="30">
        <f>IF($AA$7=0," ",(O7-O8)*-1)</f>
        <v>-51.039999999999964</v>
      </c>
      <c r="S8" s="38">
        <f>'4.Sptg'!U8</f>
        <v>14.008000000000001</v>
      </c>
      <c r="T8" s="38">
        <v>0.002</v>
      </c>
      <c r="U8" s="43">
        <f t="shared" si="0"/>
        <v>16.01</v>
      </c>
      <c r="V8" s="38">
        <f t="shared" si="1"/>
        <v>4</v>
      </c>
      <c r="W8" s="38">
        <f>IF($Z$8=0,0,INDEX(AD$8:AD$15,MATCH(V8,AC$8:AC$15)))</f>
        <v>2</v>
      </c>
      <c r="X8" s="4">
        <v>0.02</v>
      </c>
      <c r="Y8" s="37" t="str">
        <f>$G$4</f>
        <v>Tele / Post 2</v>
      </c>
      <c r="Z8" s="4">
        <f>$I$10</f>
        <v>2101</v>
      </c>
      <c r="AB8" s="4">
        <f t="shared" si="2"/>
        <v>2101.02</v>
      </c>
      <c r="AC8" s="4">
        <v>1</v>
      </c>
      <c r="AD8" s="4">
        <v>5</v>
      </c>
      <c r="AH8" s="4">
        <f>MATCH(AI8,Einzelwertung!G$3:G$70,0)</f>
        <v>7</v>
      </c>
      <c r="AI8" s="4" t="str">
        <f>H5</f>
        <v>H. Kliche</v>
      </c>
    </row>
    <row r="9" spans="1:35" s="4" customFormat="1" ht="30" customHeight="1">
      <c r="A9" s="14">
        <v>5</v>
      </c>
      <c r="B9" s="95" t="s">
        <v>102</v>
      </c>
      <c r="C9" s="20">
        <v>495</v>
      </c>
      <c r="D9" s="13">
        <f>IF(C9="","",C9-546)</f>
        <v>-51</v>
      </c>
      <c r="E9" s="7">
        <f>IF(C9=0,"",INDEX(Einzelwertung!U$3:U$70,MATCH(B9,Einzelwertung!G$3:G$70,0)))</f>
        <v>4</v>
      </c>
      <c r="F9" s="3"/>
      <c r="G9" s="14">
        <v>5</v>
      </c>
      <c r="H9" s="162" t="s">
        <v>110</v>
      </c>
      <c r="I9" s="20">
        <v>537</v>
      </c>
      <c r="J9" s="7">
        <f>IF(I9="","",I9-546)</f>
        <v>-9</v>
      </c>
      <c r="K9" s="20">
        <f>IF(I9=0,"",INDEX(Einzelwertung!U$3:U$70,MATCH(H9,Einzelwertung!G$3:G$70,0)))</f>
        <v>18</v>
      </c>
      <c r="M9" s="26">
        <f>IF(Z$7=0,"",RANK(P9,$P$7:$P$14))</f>
        <v>3</v>
      </c>
      <c r="N9" s="64" t="str">
        <f>IF($AA$7=0,"",INDEX(Y$7:Y$14,MATCH(O9,AB$7:AB$14,0)))</f>
        <v>KDO</v>
      </c>
      <c r="O9" s="28">
        <f>IF($AA$14&gt;0,"",LARGE(AB$7:AB$14,ROW()-6))</f>
        <v>2109.06</v>
      </c>
      <c r="P9" s="39">
        <f>IF($AA$14&gt;0,"",LARGE(Z$7:Z$14,ROW()-6))</f>
        <v>2109</v>
      </c>
      <c r="Q9" s="29">
        <f>IF($AA$7=0," ",($O$7-O9)*-1)</f>
        <v>-71.99000000000024</v>
      </c>
      <c r="R9" s="30">
        <f>IF($AA$7=0," ",(O8-O9)*-1)</f>
        <v>-20.950000000000273</v>
      </c>
      <c r="S9" s="38">
        <f>'4.Sptg'!U9</f>
        <v>1.0119999999999996</v>
      </c>
      <c r="T9" s="38">
        <v>0.003</v>
      </c>
      <c r="U9" s="43">
        <f t="shared" si="0"/>
        <v>1.0149999999999995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8</v>
      </c>
      <c r="AI9" s="4" t="str">
        <f>H6</f>
        <v>J. Künken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2130</v>
      </c>
      <c r="D10" s="21">
        <f>SUM(D5:D9,IF(A10=5,-MIN(D5:D9)))</f>
        <v>-54</v>
      </c>
      <c r="E10" s="47"/>
      <c r="F10" s="3"/>
      <c r="G10" s="19">
        <f>COUNT(I5:I9)</f>
        <v>5</v>
      </c>
      <c r="H10" s="22" t="s">
        <v>6</v>
      </c>
      <c r="I10" s="21">
        <f>SUM(I5:I9,IF(G10=5,-MIN(I5:I9)))</f>
        <v>2101</v>
      </c>
      <c r="J10" s="21">
        <f>SUM(J5:J9,IF(G10=5,-MIN(J5:J9)))</f>
        <v>-83</v>
      </c>
      <c r="K10" s="47"/>
      <c r="M10" s="138">
        <f>IF(Z$7=0,"",RANK(P10,$P$7:$P$14))</f>
        <v>4</v>
      </c>
      <c r="N10" s="65" t="str">
        <f>IF($AA$7=0,"",INDEX(Y$7:Y$14,MATCH(O10,AB$7:AB$14,0)))</f>
        <v>Tele / Post 2</v>
      </c>
      <c r="O10" s="28">
        <f>IF($AA$14&gt;0,"",LARGE(AB$7:AB$14,ROW()-6))</f>
        <v>2101.02</v>
      </c>
      <c r="P10" s="39">
        <f>IF($AA$14&gt;0,"",LARGE(Z$7:Z$14,ROW()-6))</f>
        <v>2101</v>
      </c>
      <c r="Q10" s="29">
        <f>IF($AA$7=0," ",($O$7-O10)*-1)</f>
        <v>-80.0300000000002</v>
      </c>
      <c r="R10" s="30">
        <f>IF($AA$7=0," ",(O9-O10)*-1)</f>
        <v>-8.039999999999964</v>
      </c>
      <c r="S10" s="38">
        <f>'4.Sptg'!U10</f>
        <v>13.016</v>
      </c>
      <c r="T10" s="38">
        <v>0.004</v>
      </c>
      <c r="U10" s="43">
        <f t="shared" si="0"/>
        <v>14.02</v>
      </c>
      <c r="V10" s="38">
        <f t="shared" si="1"/>
        <v>5</v>
      </c>
      <c r="W10" s="38">
        <f>IF($Z$10=0,0,INDEX(AD$8:AD$15,MATCH(V10,AC$8:AC$15)))</f>
        <v>1</v>
      </c>
      <c r="X10" s="4">
        <v>0.04</v>
      </c>
      <c r="Y10" s="37" t="str">
        <f>$G$13</f>
        <v>OLB</v>
      </c>
      <c r="Z10" s="4">
        <f>$I$19</f>
        <v>1598</v>
      </c>
      <c r="AB10" s="4">
        <f t="shared" si="2"/>
        <v>1598.04</v>
      </c>
      <c r="AC10" s="4">
        <v>3</v>
      </c>
      <c r="AD10" s="4">
        <v>3</v>
      </c>
      <c r="AH10" s="4">
        <f>MATCH(AI10,Einzelwertung!G$3:G$70,0)</f>
        <v>6</v>
      </c>
      <c r="AI10" s="4" t="str">
        <f>H7</f>
        <v>H. Tietz</v>
      </c>
    </row>
    <row r="11" spans="1:35" s="4" customFormat="1" ht="30" customHeight="1">
      <c r="A11" s="19">
        <f>COUNT(#REF!)</f>
        <v>0</v>
      </c>
      <c r="B11" s="16"/>
      <c r="C11" s="174"/>
      <c r="D11" s="174"/>
      <c r="E11" s="140"/>
      <c r="F11" s="3"/>
      <c r="G11" s="19">
        <f>COUNT(#REF!)</f>
        <v>0</v>
      </c>
      <c r="H11" s="16"/>
      <c r="I11" s="174"/>
      <c r="J11" s="174"/>
      <c r="K11" s="140"/>
      <c r="M11" s="139">
        <f>IF(Z$7=0,"",RANK(P11,$P$7:$P$14))</f>
        <v>5</v>
      </c>
      <c r="N11" s="97" t="str">
        <f>IF($AA$7=0,"",INDEX(Y$7:Y$14,MATCH(O11,AB$7:AB$14,0)))</f>
        <v>OLB</v>
      </c>
      <c r="O11" s="150">
        <f>IF($AA$14&gt;0,"",LARGE(AB$7:AB$14,ROW()-6))</f>
        <v>1598.04</v>
      </c>
      <c r="P11" s="39">
        <f>IF($AA$14&gt;0,"",LARGE(Z$7:Z$14,ROW()-6))</f>
        <v>1598</v>
      </c>
      <c r="Q11" s="100">
        <f>IF($AA$7=0," ",($O$7-O11)*-1)</f>
        <v>-583.0100000000002</v>
      </c>
      <c r="R11" s="125">
        <f>IF($AA$7=0," ",(O10-O11)*-1)</f>
        <v>-502.98</v>
      </c>
      <c r="S11" s="38">
        <f>'4.Sptg'!U11</f>
        <v>17.020000000000003</v>
      </c>
      <c r="T11" s="38">
        <v>0.005</v>
      </c>
      <c r="U11" s="43">
        <f t="shared" si="0"/>
        <v>22.025000000000002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Oldenburg</v>
      </c>
      <c r="Z11" s="4">
        <f>$C$28</f>
        <v>2181</v>
      </c>
      <c r="AB11" s="4">
        <f t="shared" si="2"/>
        <v>2181.05</v>
      </c>
      <c r="AC11" s="4">
        <v>4</v>
      </c>
      <c r="AD11" s="4">
        <v>2</v>
      </c>
      <c r="AH11" s="4">
        <f>MATCH(AI11,Einzelwertung!G$3:G$70,0)</f>
        <v>30</v>
      </c>
      <c r="AI11" s="4" t="str">
        <f>H8</f>
        <v>A. Hehemeyer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4"/>
      <c r="P12" s="104"/>
      <c r="Q12" s="105"/>
      <c r="R12" s="105"/>
      <c r="S12" s="38">
        <f>'4.Sptg'!U12</f>
        <v>5.023999999999999</v>
      </c>
      <c r="T12" s="38">
        <v>0.006</v>
      </c>
      <c r="U12" s="43">
        <f t="shared" si="0"/>
        <v>8.03</v>
      </c>
      <c r="V12" s="38">
        <f t="shared" si="1"/>
        <v>3</v>
      </c>
      <c r="W12" s="38">
        <f>IF($Z$12=0,0,INDEX(AD$8:AD$15,MATCH(V12,AC$8:AC$15)))</f>
        <v>3</v>
      </c>
      <c r="X12" s="4">
        <v>0.06</v>
      </c>
      <c r="Y12" s="37" t="str">
        <f>$G$22</f>
        <v>KDO</v>
      </c>
      <c r="Z12" s="4">
        <f>$I$28</f>
        <v>2109</v>
      </c>
      <c r="AB12" s="4">
        <f t="shared" si="2"/>
        <v>2109.06</v>
      </c>
      <c r="AC12" s="4">
        <v>5</v>
      </c>
      <c r="AD12" s="4">
        <v>1</v>
      </c>
      <c r="AH12" s="4">
        <f>MATCH(AI12,Einzelwertung!G$3:G$70,0)</f>
        <v>34</v>
      </c>
      <c r="AI12" s="4" t="str">
        <f>H9</f>
        <v>D. Schlieben</v>
      </c>
    </row>
    <row r="13" spans="1:35" s="4" customFormat="1" ht="30" customHeight="1">
      <c r="A13" s="196">
        <f>'1.Sptg'!$A$13</f>
        <v>0</v>
      </c>
      <c r="B13" s="196"/>
      <c r="C13" s="143" t="s">
        <v>0</v>
      </c>
      <c r="D13" s="144" t="s">
        <v>5</v>
      </c>
      <c r="E13" s="145" t="s">
        <v>8</v>
      </c>
      <c r="F13" s="3"/>
      <c r="G13" s="197" t="str">
        <f>'1.Sptg'!$G$13</f>
        <v>OLB</v>
      </c>
      <c r="H13" s="198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>
        <f>IF(C14=0,"",INDEX(Einzelwertung!U$3:U$70,MATCH(B14,Einzelwertung!G$3:G$70,0)))</f>
      </c>
      <c r="F14" s="3"/>
      <c r="G14" s="7">
        <v>1</v>
      </c>
      <c r="H14" s="95" t="s">
        <v>86</v>
      </c>
      <c r="I14" s="20">
        <v>554</v>
      </c>
      <c r="J14" s="13">
        <f>IF(I14="","",I14-546)</f>
        <v>8</v>
      </c>
      <c r="K14" s="7">
        <f>IF(I14=0,"",INDEX(Einzelwertung!U$3:U$70,MATCH(H14,Einzelwertung!G$3:G$70,0)))</f>
        <v>23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>
        <f>IF(C15=0,"",INDEX(Einzelwertung!U$3:U$70,MATCH(B15,Einzelwertung!G$3:G$70,0)))</f>
      </c>
      <c r="F15" s="3"/>
      <c r="G15" s="7">
        <v>2</v>
      </c>
      <c r="H15" s="95" t="s">
        <v>108</v>
      </c>
      <c r="I15" s="20">
        <v>526</v>
      </c>
      <c r="J15" s="13">
        <f>IF(I15="","",I15-546)</f>
        <v>-20</v>
      </c>
      <c r="K15" s="7">
        <f>IF(I15=0,"",INDEX(Einzelwertung!U$3:U$70,MATCH(H15,Einzelwertung!G$3:G$70,0)))</f>
        <v>14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>
        <f>IF(C16=0,"",INDEX(Einzelwertung!U$3:U$70,MATCH(B16,Einzelwertung!G$3:G$70,0)))</f>
      </c>
      <c r="F16" s="3"/>
      <c r="G16" s="7">
        <v>3</v>
      </c>
      <c r="H16" s="95" t="s">
        <v>100</v>
      </c>
      <c r="I16" s="20">
        <v>518</v>
      </c>
      <c r="J16" s="13">
        <f>IF(I16="","",I16-546)</f>
        <v>-28</v>
      </c>
      <c r="K16" s="7">
        <f>IF(I16=0,"",INDEX(Einzelwertung!U$3:U$70,MATCH(H16,Einzelwertung!G$3:G$70,0)))</f>
        <v>9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>
        <f>IF(C17=0,"",INDEX(Einzelwertung!U$3:U$70,MATCH(B17,Einzelwertung!G$3:G$70,0)))</f>
      </c>
      <c r="F17" s="3"/>
      <c r="G17" s="7">
        <v>4</v>
      </c>
      <c r="H17" s="95"/>
      <c r="I17" s="20"/>
      <c r="J17" s="13">
        <f>IF(I17="","",I17-546)</f>
      </c>
      <c r="K17" s="7">
        <f>IF(I17=0,"",INDEX(Einzelwertung!U$3:U$70,MATCH(H17,Einzelwertung!G$3:G$70,0)))</f>
      </c>
      <c r="L17" s="10"/>
      <c r="M17" s="177" t="s">
        <v>41</v>
      </c>
      <c r="N17" s="178"/>
      <c r="O17" s="179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>
        <f>IF(C18=0,"",INDEX(Einzelwertung!U$3:U$70,MATCH(B18,Einzelwertung!G$3:G$70,0)))</f>
      </c>
      <c r="F18" s="3"/>
      <c r="G18" s="14">
        <v>5</v>
      </c>
      <c r="H18" s="95"/>
      <c r="I18" s="20"/>
      <c r="J18" s="13">
        <f>IF(I18="","",I18-546)</f>
      </c>
      <c r="K18" s="7">
        <f>IF(I18=0,"",INDEX(Einzelwertung!U$3:U$70,MATCH(H18,Einzelwertung!G$3:G$70,0)))</f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13</v>
      </c>
      <c r="AI18" s="4" t="str">
        <f>H14</f>
        <v>J. Wieczorek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3</v>
      </c>
      <c r="H19" s="22" t="s">
        <v>6</v>
      </c>
      <c r="I19" s="21">
        <f>SUM(I14:I18,IF(G19=5,-MIN(I14:I18)))</f>
        <v>1598</v>
      </c>
      <c r="J19" s="21">
        <f>SUM(J14:J18,IF(G19=5,-MIN(J14:J18)))</f>
        <v>-40</v>
      </c>
      <c r="K19" s="47"/>
      <c r="L19" s="137">
        <f>ROUNDDOWN(O19,0)</f>
        <v>22</v>
      </c>
      <c r="M19" s="48">
        <f>IF($AA$7=0,"",RANK(L19,L$19:L$26))</f>
        <v>1</v>
      </c>
      <c r="N19" s="44" t="str">
        <f>IF($AA$7=0,"",INDEX(Y$7:Y$14,MATCH(O19,U$7:U$14,0)))</f>
        <v>Stadt Oldenburg</v>
      </c>
      <c r="O19" s="35">
        <f>IF($AA$7=0,"",LARGE(U$7:U$14,1))</f>
        <v>22.025000000000002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32</v>
      </c>
      <c r="AI19" s="4" t="str">
        <f>H15</f>
        <v>H. Bendfeldt</v>
      </c>
    </row>
    <row r="20" spans="1:35" s="4" customFormat="1" ht="30" customHeight="1">
      <c r="A20" s="19">
        <f>COUNT(#REF!)</f>
        <v>0</v>
      </c>
      <c r="B20" s="16"/>
      <c r="C20" s="164"/>
      <c r="D20" s="164"/>
      <c r="E20" s="39"/>
      <c r="F20" s="3"/>
      <c r="G20" s="19">
        <f>COUNT(#REF!)</f>
        <v>0</v>
      </c>
      <c r="H20" s="16"/>
      <c r="I20" s="164"/>
      <c r="J20" s="164"/>
      <c r="K20" s="39"/>
      <c r="L20" s="137">
        <f aca="true" t="shared" si="3" ref="L20:L37">ROUNDDOWN(O20,0)</f>
        <v>18</v>
      </c>
      <c r="M20" s="27">
        <f>IF($AA$7=0,"",RANK(L20,L$19:L$26))</f>
        <v>2</v>
      </c>
      <c r="N20" s="49" t="str">
        <f>IF($AA$7=0,"",INDEX(Y$7:Y$14,MATCH(O20,U$7:U$14,0)))</f>
        <v>VWG</v>
      </c>
      <c r="O20" s="50">
        <f>IF($AA$7=0,"",LARGE(U$7:U$14,2))</f>
        <v>18.005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11</v>
      </c>
      <c r="AI20" s="4" t="str">
        <f>H16</f>
        <v>Heinz Frerichs</v>
      </c>
    </row>
    <row r="21" spans="6:35" s="4" customFormat="1" ht="30" customHeight="1">
      <c r="F21" s="3"/>
      <c r="L21" s="137">
        <f t="shared" si="3"/>
        <v>16</v>
      </c>
      <c r="M21" s="27">
        <f>IF($AA$7=0,"",RANK(L21,L$19:L$26))</f>
        <v>3</v>
      </c>
      <c r="N21" s="49" t="str">
        <f>IF($AA$7=0,"",INDEX(Y$7:Y$14,MATCH(O21,U$7:U$14,0)))</f>
        <v>Tele / Post 2</v>
      </c>
      <c r="O21" s="50">
        <f>IF($AA$7=0,"",LARGE(U$7:U$14,3))</f>
        <v>16.01</v>
      </c>
      <c r="P21" s="41"/>
      <c r="Q21" s="23"/>
      <c r="R21" s="23"/>
      <c r="S21" s="45"/>
      <c r="T21" s="45"/>
      <c r="U21" s="40"/>
      <c r="W21" s="2"/>
      <c r="Y21" s="37"/>
      <c r="AH21" s="4" t="e">
        <f>MATCH(AI21,Einzelwertung!G$3:G$70,0)</f>
        <v>#N/A</v>
      </c>
      <c r="AI21" s="4">
        <f>H17</f>
        <v>0</v>
      </c>
    </row>
    <row r="22" spans="1:35" s="4" customFormat="1" ht="30" customHeight="1">
      <c r="A22" s="197" t="str">
        <f>'1.Sptg'!$A$22</f>
        <v>Stadt Oldenburg</v>
      </c>
      <c r="B22" s="198"/>
      <c r="C22" s="17" t="s">
        <v>0</v>
      </c>
      <c r="D22" s="15" t="s">
        <v>5</v>
      </c>
      <c r="E22" s="7" t="s">
        <v>8</v>
      </c>
      <c r="F22" s="3"/>
      <c r="G22" s="197" t="str">
        <f>'1.Sptg'!$G$22</f>
        <v>KDO</v>
      </c>
      <c r="H22" s="198"/>
      <c r="I22" s="17" t="s">
        <v>0</v>
      </c>
      <c r="J22" s="15" t="s">
        <v>5</v>
      </c>
      <c r="K22" s="7" t="s">
        <v>8</v>
      </c>
      <c r="L22" s="137">
        <f t="shared" si="3"/>
        <v>14</v>
      </c>
      <c r="M22" s="12">
        <f>IF($AA$7=0,"",RANK(L22,L$19:L$26))</f>
        <v>4</v>
      </c>
      <c r="N22" s="51" t="str">
        <f>IF($AA$7=0,"",INDEX(Y$7:Y$14,MATCH(O22,U$7:U$14,0)))</f>
        <v>OLB</v>
      </c>
      <c r="O22" s="50">
        <f>IF($AA$7=0,"",LARGE(U$7:U$14,4))</f>
        <v>14.02</v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95" t="s">
        <v>98</v>
      </c>
      <c r="C23" s="20">
        <v>520</v>
      </c>
      <c r="D23" s="13">
        <f>IF(C23="","",C23-546)</f>
        <v>-26</v>
      </c>
      <c r="E23" s="7">
        <f>IF(C23=0,"",INDEX(Einzelwertung!U$3:U$70,MATCH(B23,Einzelwertung!G$3:G$70,0)))</f>
        <v>11</v>
      </c>
      <c r="F23" s="5"/>
      <c r="G23" s="7">
        <v>1</v>
      </c>
      <c r="H23" s="95" t="s">
        <v>92</v>
      </c>
      <c r="I23" s="20">
        <v>497</v>
      </c>
      <c r="J23" s="13">
        <f>IF(I23="","",I23-546)</f>
        <v>-49</v>
      </c>
      <c r="K23" s="7">
        <f>IF(I23=0,"",INDEX(Einzelwertung!U$3:U$70,MATCH(H23,Einzelwertung!G$3:G$70,0)))</f>
        <v>5</v>
      </c>
      <c r="L23" s="137">
        <f t="shared" si="3"/>
        <v>8</v>
      </c>
      <c r="M23" s="141">
        <f>IF($AA$7=0,"",RANK(L23,L$19:L$26))</f>
        <v>5</v>
      </c>
      <c r="N23" s="107" t="str">
        <f>IF($AA$7=0,"",INDEX(Y$7:Y$14,MATCH(O23,U$7:U$14,0)))</f>
        <v>KDO</v>
      </c>
      <c r="O23" s="131">
        <f>IF($AA$7=0,"",LARGE(U$7:U$14,5))</f>
        <v>8.03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25</v>
      </c>
      <c r="AI23" s="4" t="str">
        <f>B23</f>
        <v>O. Fischer</v>
      </c>
    </row>
    <row r="24" spans="1:35" s="4" customFormat="1" ht="30" customHeight="1">
      <c r="A24" s="7">
        <v>2</v>
      </c>
      <c r="B24" s="95" t="s">
        <v>94</v>
      </c>
      <c r="C24" s="20">
        <v>545</v>
      </c>
      <c r="D24" s="13">
        <f>IF(C24="","",C24-546)</f>
        <v>-1</v>
      </c>
      <c r="E24" s="7">
        <f>IF(C24=0,"",INDEX(Einzelwertung!U$3:U$70,MATCH(B24,Einzelwertung!G$3:G$70,0)))</f>
        <v>21</v>
      </c>
      <c r="F24" s="5"/>
      <c r="G24" s="7">
        <v>2</v>
      </c>
      <c r="H24" s="95" t="s">
        <v>91</v>
      </c>
      <c r="I24" s="20">
        <v>548</v>
      </c>
      <c r="J24" s="13">
        <f>IF(I24="","",I24-546)</f>
        <v>2</v>
      </c>
      <c r="K24" s="7">
        <f>IF(I24=0,"",INDEX(Einzelwertung!U$3:U$70,MATCH(H24,Einzelwertung!G$3:G$70,0)))</f>
        <v>22</v>
      </c>
      <c r="L24" s="137">
        <f t="shared" si="3"/>
        <v>0</v>
      </c>
      <c r="M24" s="109"/>
      <c r="N24" s="110"/>
      <c r="O24" s="104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21</v>
      </c>
      <c r="AI24" s="4" t="str">
        <f>B24</f>
        <v>R. Heye</v>
      </c>
    </row>
    <row r="25" spans="1:35" s="4" customFormat="1" ht="30" customHeight="1">
      <c r="A25" s="7">
        <v>3</v>
      </c>
      <c r="B25" s="95" t="s">
        <v>96</v>
      </c>
      <c r="C25" s="20">
        <v>545</v>
      </c>
      <c r="D25" s="13">
        <f>IF(C25="","",C25-546)</f>
        <v>-1</v>
      </c>
      <c r="E25" s="7">
        <f>IF(C25=0,"",INDEX(Einzelwertung!U$3:U$70,MATCH(B25,Einzelwertung!G$3:G$70,0)))</f>
        <v>21</v>
      </c>
      <c r="F25" s="5"/>
      <c r="G25" s="7">
        <v>3</v>
      </c>
      <c r="H25" s="95" t="s">
        <v>103</v>
      </c>
      <c r="I25" s="20">
        <v>524</v>
      </c>
      <c r="J25" s="13">
        <f>IF(I25="","",I25-546)</f>
        <v>-22</v>
      </c>
      <c r="K25" s="7">
        <f>IF(I25=0,"",INDEX(Einzelwertung!U$3:U$70,MATCH(H25,Einzelwertung!G$3:G$70,0)))</f>
        <v>13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23</v>
      </c>
      <c r="AI25" s="4" t="str">
        <f>B25</f>
        <v>H. Hobbiesiefken</v>
      </c>
    </row>
    <row r="26" spans="1:35" s="4" customFormat="1" ht="30" customHeight="1">
      <c r="A26" s="7">
        <v>4</v>
      </c>
      <c r="B26" s="95" t="s">
        <v>99</v>
      </c>
      <c r="C26" s="20">
        <v>519</v>
      </c>
      <c r="D26" s="13">
        <f>IF(C26="","",C26-546)</f>
        <v>-27</v>
      </c>
      <c r="E26" s="7">
        <f>IF(C26=0,"",INDEX(Einzelwertung!U$3:U$70,MATCH(B26,Einzelwertung!G$3:G$70,0)))</f>
        <v>10</v>
      </c>
      <c r="F26" s="5"/>
      <c r="G26" s="7">
        <v>4</v>
      </c>
      <c r="H26" s="95" t="s">
        <v>89</v>
      </c>
      <c r="I26" s="20">
        <v>540</v>
      </c>
      <c r="J26" s="13">
        <f>IF(I26="","",I26-546)</f>
        <v>-6</v>
      </c>
      <c r="K26" s="7">
        <f>IF(I26=0,"",INDEX(Einzelwertung!U$3:U$70,MATCH(H26,Einzelwertung!G$3:G$70,0)))</f>
        <v>19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26</v>
      </c>
      <c r="AI26" s="4" t="str">
        <f>B26</f>
        <v>A. Lüschen</v>
      </c>
    </row>
    <row r="27" spans="1:35" s="4" customFormat="1" ht="30" customHeight="1">
      <c r="A27" s="14">
        <v>5</v>
      </c>
      <c r="B27" s="95" t="s">
        <v>97</v>
      </c>
      <c r="C27" s="20">
        <v>571</v>
      </c>
      <c r="D27" s="13">
        <f>IF(C27="","",C27-546)</f>
        <v>25</v>
      </c>
      <c r="E27" s="7">
        <f>IF(C27=0,"",INDEX(Einzelwertung!U$3:U$70,MATCH(B27,Einzelwertung!G$3:G$70,0)))</f>
        <v>25</v>
      </c>
      <c r="F27" s="5"/>
      <c r="G27" s="14">
        <v>5</v>
      </c>
      <c r="H27" s="95" t="s">
        <v>111</v>
      </c>
      <c r="I27" s="20">
        <v>344</v>
      </c>
      <c r="J27" s="13">
        <f>IF(I27="","",I27-546)</f>
        <v>-202</v>
      </c>
      <c r="K27" s="7">
        <f>IF(I27=0,"",INDEX(Einzelwertung!U$3:U$70,MATCH(H27,Einzelwertung!G$3:G$70,0)))</f>
        <v>3</v>
      </c>
      <c r="L27" s="137"/>
      <c r="O27" s="47"/>
      <c r="AH27" s="4">
        <f>MATCH(AI27,Einzelwertung!G$3:G$70,0)</f>
        <v>24</v>
      </c>
      <c r="AI27" s="4" t="str">
        <f>B27</f>
        <v>U. Schütte</v>
      </c>
    </row>
    <row r="28" spans="1:35" s="4" customFormat="1" ht="30" customHeight="1">
      <c r="A28" s="19">
        <f>COUNT(C23:C27)</f>
        <v>5</v>
      </c>
      <c r="B28" s="22" t="s">
        <v>6</v>
      </c>
      <c r="C28" s="21">
        <f>SUM(C23:C27,IF(A28=5,-MIN(C23:C27)))</f>
        <v>2181</v>
      </c>
      <c r="D28" s="21">
        <f>SUM(D23:D27,IF(A28=5,-MIN(D23:D27)))</f>
        <v>-3</v>
      </c>
      <c r="E28" s="47"/>
      <c r="F28" s="5"/>
      <c r="G28" s="19">
        <f>COUNT(I23:I27)</f>
        <v>5</v>
      </c>
      <c r="H28" s="22" t="s">
        <v>6</v>
      </c>
      <c r="I28" s="21">
        <f>SUM(I23:I27,IF(G28=5,-MIN(I23:I27)))</f>
        <v>2109</v>
      </c>
      <c r="J28" s="163">
        <f>SUM(J23:J27,IF(H28=5,-MIN(J23:J27)))</f>
        <v>-277</v>
      </c>
      <c r="K28" s="47"/>
      <c r="L28" s="137"/>
      <c r="M28" s="168" t="s">
        <v>42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70"/>
      <c r="AH28" s="4">
        <f>MATCH(AI28,Einzelwertung!G$3:G$70,0)</f>
        <v>19</v>
      </c>
      <c r="AI28" s="4" t="str">
        <f>H23</f>
        <v>M. Schlömer</v>
      </c>
    </row>
    <row r="29" spans="1:35" s="4" customFormat="1" ht="30" customHeight="1">
      <c r="A29" s="19">
        <f>COUNT(#REF!)</f>
        <v>0</v>
      </c>
      <c r="B29" s="16"/>
      <c r="C29" s="164"/>
      <c r="D29" s="164"/>
      <c r="E29" s="39"/>
      <c r="F29" s="5"/>
      <c r="G29" s="19">
        <f>COUNT(#REF!)</f>
        <v>0</v>
      </c>
      <c r="H29" s="16"/>
      <c r="I29" s="164"/>
      <c r="J29" s="164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18</v>
      </c>
      <c r="AI29" s="4" t="str">
        <f>H24</f>
        <v>H. Harsche</v>
      </c>
    </row>
    <row r="30" spans="6:35" s="4" customFormat="1" ht="30" customHeight="1">
      <c r="F30" s="5"/>
      <c r="L30" s="137">
        <f t="shared" si="3"/>
        <v>178</v>
      </c>
      <c r="M30" s="48">
        <f>IF($AA$7=0,"",RANK(L30,L$30:L$37))</f>
        <v>1</v>
      </c>
      <c r="N30" s="34" t="str">
        <f>IF($AA$7=0,"",Einzelwertung!A3)</f>
        <v>T. Fromhage</v>
      </c>
      <c r="O30" s="81">
        <f>IF($AA$7=0,"",Einzelwertung!C3)</f>
        <v>178.0004</v>
      </c>
      <c r="P30" s="73"/>
      <c r="Q30" s="184" t="str">
        <f>IF($AA$7=0,"",Einzelwertung!B3)</f>
        <v>VWG</v>
      </c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H30" s="4">
        <f>MATCH(AI30,Einzelwertung!G$3:G$70,0)</f>
        <v>29</v>
      </c>
      <c r="AI30" s="4" t="str">
        <f>H25</f>
        <v>E. Köpken</v>
      </c>
    </row>
    <row r="31" spans="1:35" s="4" customFormat="1" ht="30" customHeight="1">
      <c r="A31" s="6"/>
      <c r="B31" s="127"/>
      <c r="C31" s="112"/>
      <c r="D31" s="113"/>
      <c r="E31" s="113"/>
      <c r="F31" s="8"/>
      <c r="G31" s="204"/>
      <c r="H31" s="204"/>
      <c r="I31" s="112"/>
      <c r="J31" s="113"/>
      <c r="K31" s="113"/>
      <c r="L31" s="137">
        <f t="shared" si="3"/>
        <v>172</v>
      </c>
      <c r="M31" s="27">
        <f aca="true" t="shared" si="4" ref="M31:M37">IF($AA$7=0,"",RANK(L31,L$30:L$37))</f>
        <v>2</v>
      </c>
      <c r="N31" s="31" t="str">
        <f>IF($AA$7=0,"",Einzelwertung!A4)</f>
        <v>U. Schütte</v>
      </c>
      <c r="O31" s="82">
        <f>IF($AA$7=0,"",Einzelwertung!C4)</f>
        <v>172.0024</v>
      </c>
      <c r="P31" s="28"/>
      <c r="Q31" s="190" t="str">
        <f>IF($AA$7=0,"",Einzelwertung!B4)</f>
        <v>Stadt Oldenburg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  <c r="AH31" s="4">
        <f>MATCH(AI31,Einzelwertung!G$3:G$70,0)</f>
        <v>16</v>
      </c>
      <c r="AI31" s="4" t="str">
        <f>H26</f>
        <v>H. Bruns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159</v>
      </c>
      <c r="M32" s="27">
        <f t="shared" si="4"/>
        <v>3</v>
      </c>
      <c r="N32" s="31" t="str">
        <f>IF($AA$7=0,"",Einzelwertung!A5)</f>
        <v>R. Heye</v>
      </c>
      <c r="O32" s="82">
        <f>IF($AA$7=0,"",Einzelwertung!C5)</f>
        <v>159.00209999999998</v>
      </c>
      <c r="P32" s="28"/>
      <c r="Q32" s="190" t="str">
        <f>IF($AA$7=0,"",Einzelwertung!B5)</f>
        <v>Stadt Oldenburg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H32" s="4">
        <f>MATCH(AI32,Einzelwertung!G$3:G$70,0)</f>
        <v>35</v>
      </c>
      <c r="AI32" s="2" t="str">
        <f>H27</f>
        <v>M. Evers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J. Künken</v>
      </c>
      <c r="O33" s="82">
        <f>IF($AA$7=0,"",Einzelwertung!C6)</f>
        <v>143.0008</v>
      </c>
      <c r="P33" s="33"/>
      <c r="Q33" s="190" t="str">
        <f>IF($AA$7=0,"",Einzelwertung!B6)</f>
        <v>Tele / Post 2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Tietz</v>
      </c>
      <c r="O34" s="82">
        <f>IF($AA$7=0,"",Einzelwertung!C7)</f>
        <v>142.0006</v>
      </c>
      <c r="P34" s="33"/>
      <c r="Q34" s="190" t="str">
        <f>IF($AA$7=0,"",Einzelwertung!B7)</f>
        <v>Tele / Post 2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131</v>
      </c>
      <c r="M35" s="12">
        <f t="shared" si="4"/>
        <v>6</v>
      </c>
      <c r="N35" s="32" t="str">
        <f>IF($AA$7=0,"",Einzelwertung!A8)</f>
        <v>H. Bruns</v>
      </c>
      <c r="O35" s="82">
        <f>IF($AA$7=0,"",Einzelwertung!C8)</f>
        <v>131.0016</v>
      </c>
      <c r="P35" s="33"/>
      <c r="Q35" s="190" t="str">
        <f>IF($AA$7=0,"",Einzelwertung!B8)</f>
        <v>KDO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121</v>
      </c>
      <c r="M36" s="12">
        <f t="shared" si="4"/>
        <v>7</v>
      </c>
      <c r="N36" s="32" t="str">
        <f>IF($AA$7=0,"",Einzelwertung!A9)</f>
        <v>H. Harsche</v>
      </c>
      <c r="O36" s="82">
        <f>IF($AA$7=0,"",Einzelwertung!C9)</f>
        <v>121.0018</v>
      </c>
      <c r="P36" s="33"/>
      <c r="Q36" s="190" t="str">
        <f>IF($AA$7=0,"",Einzelwertung!B9)</f>
        <v>KDO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121</v>
      </c>
      <c r="M37" s="53">
        <f t="shared" si="4"/>
        <v>7</v>
      </c>
      <c r="N37" s="72" t="str">
        <f>IF($AA$7=0,"",Einzelwertung!A10)</f>
        <v>H. Frerichs</v>
      </c>
      <c r="O37" s="83">
        <f>IF($AA$7=0,"",Einzelwertung!C10)</f>
        <v>121.0003</v>
      </c>
      <c r="P37" s="57"/>
      <c r="Q37" s="193" t="str">
        <f>IF($AA$7=0,"",Einzelwertung!B10)</f>
        <v>VWG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5"/>
      <c r="B38" s="135"/>
      <c r="C38" s="136"/>
      <c r="D38" s="136"/>
      <c r="E38" s="136"/>
      <c r="F38" s="120"/>
      <c r="G38" s="5"/>
      <c r="H38" s="135"/>
      <c r="I38" s="136"/>
      <c r="J38" s="136"/>
      <c r="K38" s="136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29">
    <mergeCell ref="Q30:AE30"/>
    <mergeCell ref="Q36:AE36"/>
    <mergeCell ref="Q37:AE37"/>
    <mergeCell ref="G31:H31"/>
    <mergeCell ref="Q33:AE33"/>
    <mergeCell ref="Q31:AE31"/>
    <mergeCell ref="Q32:AE32"/>
    <mergeCell ref="Q35:AE35"/>
    <mergeCell ref="Q34:AE34"/>
    <mergeCell ref="A22:B22"/>
    <mergeCell ref="A13:B13"/>
    <mergeCell ref="A1:R1"/>
    <mergeCell ref="A4:B4"/>
    <mergeCell ref="G4:H4"/>
    <mergeCell ref="I20:J20"/>
    <mergeCell ref="C11:D11"/>
    <mergeCell ref="R6:R7"/>
    <mergeCell ref="G13:H13"/>
    <mergeCell ref="A2:R2"/>
    <mergeCell ref="I11:J11"/>
    <mergeCell ref="M5:R5"/>
    <mergeCell ref="M17:O17"/>
    <mergeCell ref="Q6:Q7"/>
    <mergeCell ref="C29:D29"/>
    <mergeCell ref="I29:J29"/>
    <mergeCell ref="Q29:AE29"/>
    <mergeCell ref="G22:H22"/>
    <mergeCell ref="M28:AE28"/>
    <mergeCell ref="C20:D20"/>
  </mergeCells>
  <conditionalFormatting sqref="I10:K10 I19:K19 I37:K37 C10:E10 C28:E28 C19:E19 C37:E37 I28:K28">
    <cfRule type="cellIs" priority="64" dxfId="59" operator="equal" stopIfTrue="1">
      <formula>0</formula>
    </cfRule>
  </conditionalFormatting>
  <conditionalFormatting sqref="I11:K11 I20:K20 I29:K29 I38:K38 C11:E11 C29:E29 C20:E20 C38:E38">
    <cfRule type="cellIs" priority="63" dxfId="59" operator="lessThanOrEqual" stopIfTrue="1">
      <formula>10</formula>
    </cfRule>
  </conditionalFormatting>
  <conditionalFormatting sqref="O18:P26 O27 P29:Q37 O7:P16">
    <cfRule type="cellIs" priority="62" dxfId="59" operator="lessThanOrEqual" stopIfTrue="1">
      <formula>1</formula>
    </cfRule>
  </conditionalFormatting>
  <conditionalFormatting sqref="B5">
    <cfRule type="expression" priority="61" dxfId="19" stopIfTrue="1">
      <formula>ISNA($AH3)</formula>
    </cfRule>
  </conditionalFormatting>
  <conditionalFormatting sqref="H36">
    <cfRule type="expression" priority="60" dxfId="19" stopIfTrue="1">
      <formula>ISNA($AH42)</formula>
    </cfRule>
  </conditionalFormatting>
  <conditionalFormatting sqref="B6">
    <cfRule type="expression" priority="59" dxfId="19" stopIfTrue="1">
      <formula>ISNA($AH4)</formula>
    </cfRule>
  </conditionalFormatting>
  <conditionalFormatting sqref="B7">
    <cfRule type="expression" priority="58" dxfId="19" stopIfTrue="1">
      <formula>ISNA($AH5)</formula>
    </cfRule>
  </conditionalFormatting>
  <conditionalFormatting sqref="B8">
    <cfRule type="expression" priority="57" dxfId="19" stopIfTrue="1">
      <formula>ISNA($AH6)</formula>
    </cfRule>
  </conditionalFormatting>
  <conditionalFormatting sqref="B9">
    <cfRule type="expression" priority="56" dxfId="19" stopIfTrue="1">
      <formula>ISNA($AH7)</formula>
    </cfRule>
  </conditionalFormatting>
  <conditionalFormatting sqref="H5">
    <cfRule type="expression" priority="55" dxfId="19" stopIfTrue="1">
      <formula>ISNA($AH8)</formula>
    </cfRule>
  </conditionalFormatting>
  <conditionalFormatting sqref="H6">
    <cfRule type="expression" priority="54" dxfId="19" stopIfTrue="1">
      <formula>ISNA($AH9)</formula>
    </cfRule>
  </conditionalFormatting>
  <conditionalFormatting sqref="H7">
    <cfRule type="expression" priority="53" dxfId="19" stopIfTrue="1">
      <formula>ISNA($AH10)</formula>
    </cfRule>
  </conditionalFormatting>
  <conditionalFormatting sqref="H8">
    <cfRule type="expression" priority="52" dxfId="19" stopIfTrue="1">
      <formula>ISNA($AH11)</formula>
    </cfRule>
  </conditionalFormatting>
  <conditionalFormatting sqref="H9">
    <cfRule type="expression" priority="51" dxfId="19" stopIfTrue="1">
      <formula>ISNA($AH12)</formula>
    </cfRule>
  </conditionalFormatting>
  <conditionalFormatting sqref="B14">
    <cfRule type="expression" priority="50" dxfId="19" stopIfTrue="1">
      <formula>ISNA($AH13)</formula>
    </cfRule>
  </conditionalFormatting>
  <conditionalFormatting sqref="B15">
    <cfRule type="expression" priority="49" dxfId="19" stopIfTrue="1">
      <formula>ISNA($AH14)</formula>
    </cfRule>
  </conditionalFormatting>
  <conditionalFormatting sqref="B16">
    <cfRule type="expression" priority="48" dxfId="19" stopIfTrue="1">
      <formula>ISNA($AH15)</formula>
    </cfRule>
  </conditionalFormatting>
  <conditionalFormatting sqref="B17">
    <cfRule type="expression" priority="47" dxfId="19" stopIfTrue="1">
      <formula>ISNA($AH16)</formula>
    </cfRule>
  </conditionalFormatting>
  <conditionalFormatting sqref="B18">
    <cfRule type="expression" priority="46" dxfId="19" stopIfTrue="1">
      <formula>ISNA($AH17)</formula>
    </cfRule>
  </conditionalFormatting>
  <conditionalFormatting sqref="H14">
    <cfRule type="expression" priority="45" dxfId="19" stopIfTrue="1">
      <formula>ISNA($AH18)</formula>
    </cfRule>
  </conditionalFormatting>
  <conditionalFormatting sqref="H15">
    <cfRule type="expression" priority="44" dxfId="19" stopIfTrue="1">
      <formula>ISNA($AH19)</formula>
    </cfRule>
  </conditionalFormatting>
  <conditionalFormatting sqref="H16">
    <cfRule type="expression" priority="43" dxfId="19" stopIfTrue="1">
      <formula>ISNA($AH20)</formula>
    </cfRule>
  </conditionalFormatting>
  <conditionalFormatting sqref="H17">
    <cfRule type="expression" priority="42" dxfId="19" stopIfTrue="1">
      <formula>ISNA($AH21)</formula>
    </cfRule>
  </conditionalFormatting>
  <conditionalFormatting sqref="H18">
    <cfRule type="expression" priority="41" dxfId="19" stopIfTrue="1">
      <formula>ISNA($AH22)</formula>
    </cfRule>
  </conditionalFormatting>
  <conditionalFormatting sqref="B23">
    <cfRule type="expression" priority="40" dxfId="19" stopIfTrue="1">
      <formula>ISNA($AH23)</formula>
    </cfRule>
  </conditionalFormatting>
  <conditionalFormatting sqref="B24">
    <cfRule type="expression" priority="39" dxfId="19" stopIfTrue="1">
      <formula>ISNA($AH24)</formula>
    </cfRule>
  </conditionalFormatting>
  <conditionalFormatting sqref="B25">
    <cfRule type="expression" priority="38" dxfId="19" stopIfTrue="1">
      <formula>ISNA($AH25)</formula>
    </cfRule>
  </conditionalFormatting>
  <conditionalFormatting sqref="B26">
    <cfRule type="expression" priority="37" dxfId="19" stopIfTrue="1">
      <formula>ISNA($AH26)</formula>
    </cfRule>
  </conditionalFormatting>
  <conditionalFormatting sqref="B27">
    <cfRule type="expression" priority="36" dxfId="19" stopIfTrue="1">
      <formula>ISNA($AH27)</formula>
    </cfRule>
  </conditionalFormatting>
  <conditionalFormatting sqref="H23">
    <cfRule type="expression" priority="35" dxfId="19" stopIfTrue="1">
      <formula>ISNA($AH28)</formula>
    </cfRule>
  </conditionalFormatting>
  <conditionalFormatting sqref="H24">
    <cfRule type="expression" priority="34" dxfId="19" stopIfTrue="1">
      <formula>ISNA($AH29)</formula>
    </cfRule>
  </conditionalFormatting>
  <conditionalFormatting sqref="H25">
    <cfRule type="expression" priority="33" dxfId="19" stopIfTrue="1">
      <formula>ISNA($AH30)</formula>
    </cfRule>
  </conditionalFormatting>
  <conditionalFormatting sqref="H26">
    <cfRule type="expression" priority="32" dxfId="19" stopIfTrue="1">
      <formula>ISNA($AH31)</formula>
    </cfRule>
  </conditionalFormatting>
  <conditionalFormatting sqref="H27">
    <cfRule type="expression" priority="31" dxfId="19" stopIfTrue="1">
      <formula>ISNA($AH32)</formula>
    </cfRule>
  </conditionalFormatting>
  <conditionalFormatting sqref="B32">
    <cfRule type="expression" priority="30" dxfId="19" stopIfTrue="1">
      <formula>ISNA($AH33)</formula>
    </cfRule>
  </conditionalFormatting>
  <conditionalFormatting sqref="B33">
    <cfRule type="expression" priority="29" dxfId="19" stopIfTrue="1">
      <formula>ISNA($AH34)</formula>
    </cfRule>
  </conditionalFormatting>
  <conditionalFormatting sqref="B34">
    <cfRule type="expression" priority="28" dxfId="19" stopIfTrue="1">
      <formula>ISNA($AH35)</formula>
    </cfRule>
  </conditionalFormatting>
  <conditionalFormatting sqref="B35">
    <cfRule type="expression" priority="27" dxfId="19" stopIfTrue="1">
      <formula>ISNA($AH36)</formula>
    </cfRule>
  </conditionalFormatting>
  <conditionalFormatting sqref="B36">
    <cfRule type="expression" priority="26" dxfId="19" stopIfTrue="1">
      <formula>ISNA($AH37)</formula>
    </cfRule>
  </conditionalFormatting>
  <conditionalFormatting sqref="H32">
    <cfRule type="expression" priority="25" dxfId="19" stopIfTrue="1">
      <formula>ISNA($AH38)</formula>
    </cfRule>
  </conditionalFormatting>
  <conditionalFormatting sqref="H33">
    <cfRule type="expression" priority="24" dxfId="19" stopIfTrue="1">
      <formula>ISNA($AH39)</formula>
    </cfRule>
  </conditionalFormatting>
  <conditionalFormatting sqref="H34">
    <cfRule type="expression" priority="23" dxfId="19" stopIfTrue="1">
      <formula>ISNA($AH40)</formula>
    </cfRule>
  </conditionalFormatting>
  <conditionalFormatting sqref="H35">
    <cfRule type="expression" priority="22" dxfId="19" stopIfTrue="1">
      <formula>ISNA($AH41)</formula>
    </cfRule>
  </conditionalFormatting>
  <conditionalFormatting sqref="E5">
    <cfRule type="cellIs" priority="21" dxfId="0" operator="equal" stopIfTrue="1">
      <formula>30</formula>
    </cfRule>
  </conditionalFormatting>
  <conditionalFormatting sqref="C5 K5:K9">
    <cfRule type="cellIs" priority="20" dxfId="0" operator="equal" stopIfTrue="1">
      <formula>MAX($C$5:$C$9,$C$14:$C$18,$C$23:$C$27,$C$32:$C$36,$I$5:$I$9,$I$14:$I$18,$I$23:$I$27,$I$32:$I$36)</formula>
    </cfRule>
  </conditionalFormatting>
  <conditionalFormatting sqref="D5">
    <cfRule type="cellIs" priority="19" dxfId="0" operator="equal" stopIfTrue="1">
      <formula>MAX($D$5:$D$9,$D$14:$D$18,$D$23:$D$27,$D$32:$D$36,$J$5:$J$9,$J$14:$J$18,$J$23:$J$27,$J$32:$J$36)</formula>
    </cfRule>
  </conditionalFormatting>
  <conditionalFormatting sqref="E6:E9">
    <cfRule type="cellIs" priority="18" dxfId="0" operator="equal" stopIfTrue="1">
      <formula>30</formula>
    </cfRule>
  </conditionalFormatting>
  <conditionalFormatting sqref="C6:C9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6:D9">
    <cfRule type="cellIs" priority="16" dxfId="0" operator="equal" stopIfTrue="1">
      <formula>MAX($D$5:$D$9,$D$14:$D$18,$D$23:$D$27,$D$32:$D$36,$J$5:$J$9,$J$14:$J$18,$J$23:$J$27,$J$32:$J$36)</formula>
    </cfRule>
  </conditionalFormatting>
  <conditionalFormatting sqref="E14:E18">
    <cfRule type="cellIs" priority="15" dxfId="0" operator="equal" stopIfTrue="1">
      <formula>30</formula>
    </cfRule>
  </conditionalFormatting>
  <conditionalFormatting sqref="C14:C18">
    <cfRule type="cellIs" priority="14" dxfId="0" operator="equal" stopIfTrue="1">
      <formula>MAX($C$5:$C$9,$C$14:$C$18,$C$23:$C$27,$C$32:$C$36,$I$5:$I$9,$I$14:$I$18,$I$23:$I$27,$I$32:$I$36)</formula>
    </cfRule>
  </conditionalFormatting>
  <conditionalFormatting sqref="D14:D18">
    <cfRule type="cellIs" priority="13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12" dxfId="0" operator="equal" stopIfTrue="1">
      <formula>30</formula>
    </cfRule>
  </conditionalFormatting>
  <conditionalFormatting sqref="C23:C27">
    <cfRule type="cellIs" priority="11" dxfId="0" operator="equal" stopIfTrue="1">
      <formula>MAX($C$5:$C$9,$C$14:$C$18,$C$23:$C$27,$C$32:$C$36,$I$5:$I$9,$I$14:$I$18,$I$23:$I$27,$I$32:$I$36)</formula>
    </cfRule>
  </conditionalFormatting>
  <conditionalFormatting sqref="D23:D27">
    <cfRule type="cellIs" priority="10" dxfId="0" operator="equal" stopIfTrue="1">
      <formula>MAX($D$5:$D$9,$D$14:$D$18,$D$23:$D$27,$D$32:$D$36,$J$5:$J$9,$J$14:$J$18,$J$23:$J$27,$J$32:$J$36)</formula>
    </cfRule>
  </conditionalFormatting>
  <conditionalFormatting sqref="J5:J9">
    <cfRule type="cellIs" priority="9" dxfId="0" operator="equal" stopIfTrue="1">
      <formula>30</formula>
    </cfRule>
  </conditionalFormatting>
  <conditionalFormatting sqref="H5:H9">
    <cfRule type="cellIs" priority="8" dxfId="0" operator="equal" stopIfTrue="1">
      <formula>MAX($C$5:$C$9,$C$14:$C$18,$C$23:$C$27,$C$32:$C$36,$I$5:$I$9,$I$14:$I$18,$I$23:$I$27,$I$32:$I$36)</formula>
    </cfRule>
  </conditionalFormatting>
  <conditionalFormatting sqref="I5:I9">
    <cfRule type="cellIs" priority="7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6" dxfId="0" operator="equal" stopIfTrue="1">
      <formula>30</formula>
    </cfRule>
  </conditionalFormatting>
  <conditionalFormatting sqref="I14:I18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14:J18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3" dxfId="0" operator="equal" stopIfTrue="1">
      <formula>30</formula>
    </cfRule>
  </conditionalFormatting>
  <conditionalFormatting sqref="I23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3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="50" zoomScaleNormal="50" zoomScaleSheetLayoutView="30" zoomScalePageLayoutView="0" workbookViewId="0" topLeftCell="A4">
      <selection activeCell="C14" sqref="C1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67" t="s">
        <v>69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39.75" customHeight="1">
      <c r="A2" s="176">
        <v>42752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28</v>
      </c>
      <c r="AI3" s="4" t="str">
        <f>B5</f>
        <v>T. Jacobs</v>
      </c>
    </row>
    <row r="4" spans="1:35" s="4" customFormat="1" ht="30" customHeight="1">
      <c r="A4" s="199" t="str">
        <f>'1.Sptg'!$A$4</f>
        <v>VWG</v>
      </c>
      <c r="B4" s="200"/>
      <c r="C4" s="17" t="s">
        <v>0</v>
      </c>
      <c r="D4" s="15" t="s">
        <v>5</v>
      </c>
      <c r="E4" s="7" t="s">
        <v>8</v>
      </c>
      <c r="F4" s="3"/>
      <c r="G4" s="199" t="str">
        <f>'1.Sptg'!$G$4</f>
        <v>Tele / Post 2</v>
      </c>
      <c r="H4" s="200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3</v>
      </c>
      <c r="AI4" s="4" t="str">
        <f>B6</f>
        <v>H. Frerichs</v>
      </c>
    </row>
    <row r="5" spans="1:35" s="4" customFormat="1" ht="30" customHeight="1">
      <c r="A5" s="7">
        <v>1</v>
      </c>
      <c r="B5" s="95" t="s">
        <v>102</v>
      </c>
      <c r="C5" s="20">
        <v>492</v>
      </c>
      <c r="D5" s="13">
        <f>IF(C5="","",C5-546)</f>
        <v>-54</v>
      </c>
      <c r="E5" s="7">
        <f>IF(C5=0,"",INDEX(Einzelwertung!W$3:W$70,MATCH(B5,Einzelwertung!G$3:G$70,0)))</f>
        <v>5</v>
      </c>
      <c r="F5" s="3"/>
      <c r="G5" s="7">
        <v>1</v>
      </c>
      <c r="H5" s="95" t="s">
        <v>80</v>
      </c>
      <c r="I5" s="20">
        <v>546</v>
      </c>
      <c r="J5" s="13">
        <f>IF(I5="","",I5-546)</f>
        <v>0</v>
      </c>
      <c r="K5" s="7">
        <f>IF(I5=0,"",INDEX(Einzelwertung!W$3:W$70,MATCH(H5,Einzelwertung!G$3:G$70,0)))</f>
        <v>21</v>
      </c>
      <c r="M5" s="171" t="s">
        <v>45</v>
      </c>
      <c r="N5" s="172"/>
      <c r="O5" s="172"/>
      <c r="P5" s="172"/>
      <c r="Q5" s="172"/>
      <c r="R5" s="173"/>
      <c r="AH5" s="4">
        <f>MATCH(AI5,Einzelwertung!G$3:G$70,0)</f>
        <v>5</v>
      </c>
      <c r="AI5" s="4" t="str">
        <f>B7</f>
        <v>L. Bruns</v>
      </c>
    </row>
    <row r="6" spans="1:35" s="4" customFormat="1" ht="30" customHeight="1">
      <c r="A6" s="7">
        <v>2</v>
      </c>
      <c r="B6" s="95" t="s">
        <v>77</v>
      </c>
      <c r="C6" s="20">
        <v>555</v>
      </c>
      <c r="D6" s="13">
        <f>IF(C6="","",C6-546)</f>
        <v>9</v>
      </c>
      <c r="E6" s="7">
        <f>IF(C6=0,"",INDEX(Einzelwertung!W$3:W$70,MATCH(B6,Einzelwertung!G$3:G$70,0)))</f>
        <v>24</v>
      </c>
      <c r="F6" s="3"/>
      <c r="G6" s="7">
        <v>2</v>
      </c>
      <c r="H6" s="95" t="s">
        <v>104</v>
      </c>
      <c r="I6" s="20">
        <v>515</v>
      </c>
      <c r="J6" s="13">
        <f>IF(I6="","",I6-546)</f>
        <v>-31</v>
      </c>
      <c r="K6" s="7">
        <f>IF(I6=0,"",INDEX(Einzelwertung!W$3:W$70,MATCH(H6,Einzelwertung!G$3:G$70,0)))</f>
        <v>10</v>
      </c>
      <c r="M6" s="58" t="s">
        <v>1</v>
      </c>
      <c r="N6" s="59" t="s">
        <v>2</v>
      </c>
      <c r="O6" s="60" t="s">
        <v>0</v>
      </c>
      <c r="P6" s="61"/>
      <c r="Q6" s="180" t="s">
        <v>3</v>
      </c>
      <c r="R6" s="182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2</v>
      </c>
      <c r="AI6" s="4" t="str">
        <f>B8</f>
        <v>G. Siefken</v>
      </c>
    </row>
    <row r="7" spans="1:35" s="4" customFormat="1" ht="30" customHeight="1">
      <c r="A7" s="7">
        <v>3</v>
      </c>
      <c r="B7" s="95" t="s">
        <v>79</v>
      </c>
      <c r="C7" s="20">
        <v>546</v>
      </c>
      <c r="D7" s="13">
        <f>IF(C7="","",C7-546)</f>
        <v>0</v>
      </c>
      <c r="E7" s="7">
        <f>IF(C7=0,"",INDEX(Einzelwertung!W$3:W$70,MATCH(B7,Einzelwertung!G$3:G$70,0)))</f>
        <v>21</v>
      </c>
      <c r="F7" s="3"/>
      <c r="G7" s="7">
        <v>3</v>
      </c>
      <c r="H7" s="95" t="s">
        <v>81</v>
      </c>
      <c r="I7" s="20">
        <v>481</v>
      </c>
      <c r="J7" s="13">
        <f>IF(I7="","",I7-546)</f>
        <v>-65</v>
      </c>
      <c r="K7" s="7">
        <f>IF(I7=0,"",INDEX(Einzelwertung!W$3:W$70,MATCH(H7,Einzelwertung!G$3:G$70,0)))</f>
        <v>3</v>
      </c>
      <c r="M7" s="26">
        <f>IF(Z$7=0,"",RANK(P7,$P$7:$P$14))</f>
        <v>1</v>
      </c>
      <c r="N7" s="63" t="str">
        <f>IF($AA$7=0,"",INDEX(Y$7:Y$14,MATCH(O7,AB$7:AB$14,0)))</f>
        <v>Stadt Oldenburg</v>
      </c>
      <c r="O7" s="35">
        <f>IF($AA$14&gt;0,"",LARGE(AB$7:AB$14,ROW()-6))</f>
        <v>2166.05</v>
      </c>
      <c r="P7" s="39">
        <f>IF($AA$14&gt;0,"",LARGE(Z$7:Z$14,ROW()-6))</f>
        <v>2166</v>
      </c>
      <c r="Q7" s="181"/>
      <c r="R7" s="183"/>
      <c r="S7" s="38">
        <f>'5.Sptg'!U7</f>
        <v>18.005</v>
      </c>
      <c r="T7" s="38">
        <v>0.001</v>
      </c>
      <c r="U7" s="43">
        <f aca="true" t="shared" si="0" ref="U7:U12">SUM(S7+T7+W7)</f>
        <v>21.006</v>
      </c>
      <c r="V7" s="38">
        <f aca="true" t="shared" si="1" ref="V7:V12">IF($Z7=0,"",RANK(Z7,Z$7:Z$14))</f>
        <v>3</v>
      </c>
      <c r="W7" s="38">
        <f>IF($Z$7=0,0,INDEX(AD$8:AD$15,MATCH(V7,AC$8:AC$15)))</f>
        <v>3</v>
      </c>
      <c r="X7" s="4">
        <v>0.01</v>
      </c>
      <c r="Y7" s="37" t="str">
        <f>$A$4</f>
        <v>VWG</v>
      </c>
      <c r="Z7" s="4">
        <f>$C$10</f>
        <v>2142</v>
      </c>
      <c r="AA7" s="4">
        <f>SUM(Z7:Z14)</f>
        <v>10658</v>
      </c>
      <c r="AB7" s="4">
        <f aca="true" t="shared" si="2" ref="AB7:AB12">SUM(Z7+X7)</f>
        <v>2142.01</v>
      </c>
      <c r="AC7" s="4" t="s">
        <v>1</v>
      </c>
      <c r="AD7" s="4" t="s">
        <v>8</v>
      </c>
      <c r="AH7" s="4">
        <f>MATCH(AI7,Einzelwertung!G$3:G$70,0)</f>
        <v>4</v>
      </c>
      <c r="AI7" s="4" t="str">
        <f>B9</f>
        <v>T. Fromhage</v>
      </c>
    </row>
    <row r="8" spans="1:35" s="4" customFormat="1" ht="30" customHeight="1">
      <c r="A8" s="7">
        <v>4</v>
      </c>
      <c r="B8" s="95" t="s">
        <v>76</v>
      </c>
      <c r="C8" s="20">
        <v>489</v>
      </c>
      <c r="D8" s="13">
        <f>IF(C8="","",C8-546)</f>
        <v>-57</v>
      </c>
      <c r="E8" s="7">
        <f>IF(C8=0,"",INDEX(Einzelwertung!W$3:W$70,MATCH(B8,Einzelwertung!G$3:G$70,0)))</f>
        <v>4</v>
      </c>
      <c r="F8" s="3"/>
      <c r="G8" s="7">
        <v>4</v>
      </c>
      <c r="H8" s="95" t="s">
        <v>110</v>
      </c>
      <c r="I8" s="20">
        <v>545</v>
      </c>
      <c r="J8" s="13">
        <f>IF(I8="","",I8-546)</f>
        <v>-1</v>
      </c>
      <c r="K8" s="7">
        <f>IF(I8=0,"",INDEX(Einzelwertung!W$3:W$70,MATCH(H8,Einzelwertung!G$3:G$70,0)))</f>
        <v>19</v>
      </c>
      <c r="M8" s="26">
        <f>IF(Z$7=0,"",RANK(P8,$P$7:$P$14))</f>
        <v>2</v>
      </c>
      <c r="N8" s="64" t="str">
        <f>IF($AA$7=0,"",INDEX(Y$7:Y$14,MATCH(O8,AB$7:AB$14,0)))</f>
        <v>Tele / Post 2</v>
      </c>
      <c r="O8" s="28">
        <f>IF($AA$14&gt;0,"",LARGE(AB$7:AB$14,ROW()-6))</f>
        <v>2159.02</v>
      </c>
      <c r="P8" s="39">
        <f>IF($AA$14&gt;0,"",LARGE(Z$7:Z$14,ROW()-6))</f>
        <v>2159</v>
      </c>
      <c r="Q8" s="29">
        <f>IF($AA$7=0," ",($O$7-O8)*-1)</f>
        <v>-7.0300000000002</v>
      </c>
      <c r="R8" s="30">
        <f>IF($AA$7=0," ",(O7-O8)*-1)</f>
        <v>-7.0300000000002</v>
      </c>
      <c r="S8" s="38">
        <f>'5.Sptg'!U8</f>
        <v>16.01</v>
      </c>
      <c r="T8" s="38">
        <v>0.002</v>
      </c>
      <c r="U8" s="43">
        <f t="shared" si="0"/>
        <v>20.012</v>
      </c>
      <c r="V8" s="38">
        <f t="shared" si="1"/>
        <v>2</v>
      </c>
      <c r="W8" s="38">
        <f>IF($Z$8=0,0,INDEX(AD$8:AD$15,MATCH(V8,AC$8:AC$15)))</f>
        <v>4</v>
      </c>
      <c r="X8" s="4">
        <v>0.02</v>
      </c>
      <c r="Y8" s="37" t="str">
        <f>$G$4</f>
        <v>Tele / Post 2</v>
      </c>
      <c r="Z8" s="4">
        <f>$I$10</f>
        <v>2159</v>
      </c>
      <c r="AB8" s="4">
        <f t="shared" si="2"/>
        <v>2159.02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78</v>
      </c>
      <c r="C9" s="20">
        <v>549</v>
      </c>
      <c r="D9" s="13">
        <f>IF(C9="","",C9-546)</f>
        <v>3</v>
      </c>
      <c r="E9" s="7">
        <f>IF(C9=0,"",INDEX(Einzelwertung!W$3:W$70,MATCH(B9,Einzelwertung!G$3:G$70,0)))</f>
        <v>22</v>
      </c>
      <c r="F9" s="3"/>
      <c r="G9" s="14">
        <v>5</v>
      </c>
      <c r="H9" s="95" t="s">
        <v>82</v>
      </c>
      <c r="I9" s="20">
        <v>553</v>
      </c>
      <c r="J9" s="13">
        <f>IF(I9="","",I9-546)</f>
        <v>7</v>
      </c>
      <c r="K9" s="7">
        <f>IF(I9=0,"",INDEX(Einzelwertung!W$3:W$70,MATCH(H9,Einzelwertung!G$3:G$70,0)))</f>
        <v>23</v>
      </c>
      <c r="M9" s="26">
        <f>IF(Z$7=0,"",RANK(P9,$P$7:$P$14))</f>
        <v>3</v>
      </c>
      <c r="N9" s="64" t="str">
        <f>IF($AA$7=0,"",INDEX(Y$7:Y$14,MATCH(O9,AB$7:AB$14,0)))</f>
        <v>VWG</v>
      </c>
      <c r="O9" s="28">
        <f>IF($AA$14&gt;0,"",LARGE(AB$7:AB$14,ROW()-6))</f>
        <v>2142.01</v>
      </c>
      <c r="P9" s="39">
        <f>IF($AA$14&gt;0,"",LARGE(Z$7:Z$14,ROW()-6))</f>
        <v>2142</v>
      </c>
      <c r="Q9" s="29">
        <f>IF($AA$7=0," ",($O$7-O9)*-1)</f>
        <v>-24.039999999999964</v>
      </c>
      <c r="R9" s="30">
        <f>IF($AA$7=0," ",(O8-O9)*-1)</f>
        <v>-17.009999999999764</v>
      </c>
      <c r="S9" s="38">
        <f>'5.Sptg'!U9</f>
        <v>1.0149999999999995</v>
      </c>
      <c r="T9" s="38">
        <v>0.003</v>
      </c>
      <c r="U9" s="43">
        <f t="shared" si="0"/>
        <v>1.0179999999999993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2142</v>
      </c>
      <c r="D10" s="21">
        <f>SUM(D5:D9,IF(A10=5,-MIN(D5:D9)))</f>
        <v>-42</v>
      </c>
      <c r="E10" s="47"/>
      <c r="F10" s="3"/>
      <c r="G10" s="19">
        <f>COUNT(I5:I9)</f>
        <v>5</v>
      </c>
      <c r="H10" s="22" t="s">
        <v>6</v>
      </c>
      <c r="I10" s="21">
        <f>SUM(I5:I9,IF(G10=5,-MIN(I5:I9)))</f>
        <v>2159</v>
      </c>
      <c r="J10" s="21">
        <f>SUM(J5:J9,IF(G10=5,-MIN(J5:J9)))</f>
        <v>-25</v>
      </c>
      <c r="K10" s="47"/>
      <c r="M10" s="26">
        <f>IF(Z$7=0,"",RANK(P10,$P$7:$P$14))</f>
        <v>4</v>
      </c>
      <c r="N10" s="64" t="str">
        <f>IF($AA$7=0,"",INDEX(Y$7:Y$14,MATCH(O10,AB$7:AB$14,0)))</f>
        <v>OLB</v>
      </c>
      <c r="O10" s="28">
        <f>IF($AA$14&gt;0,"",LARGE(AB$7:AB$14,ROW()-6))</f>
        <v>2099.04</v>
      </c>
      <c r="P10" s="39">
        <f>IF($AA$14&gt;0,"",LARGE(Z$7:Z$14,ROW()-6))</f>
        <v>2099</v>
      </c>
      <c r="Q10" s="29">
        <f>IF($AA$7=0," ",($O$7-O10)*-1)</f>
        <v>-67.01000000000022</v>
      </c>
      <c r="R10" s="30">
        <f>IF($AA$7=0," ",(O9-O10)*-1)</f>
        <v>-42.970000000000255</v>
      </c>
      <c r="S10" s="38">
        <f>'5.Sptg'!U10</f>
        <v>14.02</v>
      </c>
      <c r="T10" s="38">
        <v>0.004</v>
      </c>
      <c r="U10" s="43">
        <f t="shared" si="0"/>
        <v>16.024</v>
      </c>
      <c r="V10" s="38">
        <f t="shared" si="1"/>
        <v>4</v>
      </c>
      <c r="W10" s="38">
        <f>IF($Z$10=0,0,INDEX(AD$8:AD$15,MATCH(V10,AC$8:AC$15)))</f>
        <v>2</v>
      </c>
      <c r="X10" s="4">
        <v>0.04</v>
      </c>
      <c r="Y10" s="37" t="str">
        <f>$G$13</f>
        <v>OLB</v>
      </c>
      <c r="Z10" s="4">
        <f>$I$19</f>
        <v>2099</v>
      </c>
      <c r="AB10" s="4">
        <f t="shared" si="2"/>
        <v>2099.04</v>
      </c>
      <c r="AC10" s="4">
        <v>3</v>
      </c>
      <c r="AD10" s="4">
        <v>3</v>
      </c>
      <c r="AH10" s="4">
        <f>MATCH(AI10,Einzelwertung!G$3:G$70,0)</f>
        <v>7</v>
      </c>
      <c r="AI10" s="4" t="str">
        <f>H7</f>
        <v>H. Kliche</v>
      </c>
    </row>
    <row r="11" spans="1:35" s="4" customFormat="1" ht="30" customHeight="1">
      <c r="A11" s="19">
        <f>COUNT(#REF!)</f>
        <v>0</v>
      </c>
      <c r="B11" s="16"/>
      <c r="C11" s="174"/>
      <c r="D11" s="174"/>
      <c r="E11" s="140"/>
      <c r="F11" s="3"/>
      <c r="G11" s="19">
        <f>COUNT(#REF!)</f>
        <v>0</v>
      </c>
      <c r="H11" s="16"/>
      <c r="I11" s="174"/>
      <c r="J11" s="174"/>
      <c r="K11" s="140"/>
      <c r="M11" s="96">
        <f>IF(Z$7=0,"",RANK(P11,$P$7:$P$14))</f>
        <v>5</v>
      </c>
      <c r="N11" s="128" t="str">
        <f>IF($AA$7=0,"",INDEX(Y$7:Y$14,MATCH(O11,AB$7:AB$14,0)))</f>
        <v>KDO</v>
      </c>
      <c r="O11" s="150">
        <f>IF($AA$14&gt;0,"",LARGE(AB$7:AB$14,ROW()-6))</f>
        <v>2092.06</v>
      </c>
      <c r="P11" s="39">
        <f>IF($AA$14&gt;0,"",LARGE(Z$7:Z$14,ROW()-6))</f>
        <v>2092</v>
      </c>
      <c r="Q11" s="100">
        <f>IF($AA$7=0," ",($O$7-O11)*-1)</f>
        <v>-73.99000000000024</v>
      </c>
      <c r="R11" s="125">
        <f>IF($AA$7=0," ",(O10-O11)*-1)</f>
        <v>-6.980000000000018</v>
      </c>
      <c r="S11" s="38">
        <f>'5.Sptg'!U11</f>
        <v>22.025000000000002</v>
      </c>
      <c r="T11" s="38">
        <v>0.005</v>
      </c>
      <c r="U11" s="43">
        <f t="shared" si="0"/>
        <v>27.03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Oldenburg</v>
      </c>
      <c r="Z11" s="4">
        <f>$C$28</f>
        <v>2166</v>
      </c>
      <c r="AB11" s="4">
        <f t="shared" si="2"/>
        <v>2166.05</v>
      </c>
      <c r="AC11" s="4">
        <v>4</v>
      </c>
      <c r="AD11" s="4">
        <v>2</v>
      </c>
      <c r="AH11" s="4">
        <f>MATCH(AI11,Einzelwertung!G$3:G$70,0)</f>
        <v>34</v>
      </c>
      <c r="AI11" s="4" t="str">
        <f>H8</f>
        <v>D. Schlieben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1"/>
      <c r="N12" s="129"/>
      <c r="O12" s="103"/>
      <c r="P12" s="104"/>
      <c r="Q12" s="105"/>
      <c r="R12" s="152"/>
      <c r="S12" s="38">
        <f>'5.Sptg'!U12</f>
        <v>8.03</v>
      </c>
      <c r="T12" s="38">
        <v>0.006</v>
      </c>
      <c r="U12" s="43">
        <f t="shared" si="0"/>
        <v>9.036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2092</v>
      </c>
      <c r="AB12" s="4">
        <f t="shared" si="2"/>
        <v>2092.06</v>
      </c>
      <c r="AC12" s="4">
        <v>5</v>
      </c>
      <c r="AD12" s="4">
        <v>1</v>
      </c>
      <c r="AH12" s="4">
        <f>MATCH(AI12,Einzelwertung!G$3:G$70,0)</f>
        <v>8</v>
      </c>
      <c r="AI12" s="4" t="str">
        <f>H9</f>
        <v>J. Künken</v>
      </c>
    </row>
    <row r="13" spans="1:35" s="4" customFormat="1" ht="30" customHeight="1">
      <c r="A13" s="196">
        <f>'1.Sptg'!$A$13</f>
        <v>0</v>
      </c>
      <c r="B13" s="196"/>
      <c r="C13" s="143" t="s">
        <v>0</v>
      </c>
      <c r="D13" s="144" t="s">
        <v>5</v>
      </c>
      <c r="E13" s="145" t="s">
        <v>8</v>
      </c>
      <c r="F13" s="3"/>
      <c r="G13" s="197" t="str">
        <f>'1.Sptg'!$G$13</f>
        <v>OLB</v>
      </c>
      <c r="H13" s="198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>
        <f>IF(C14=0,"",INDEX(Einzelwertung!W$3:W$70,MATCH(B14,Einzelwertung!G$3:G$70,0)))</f>
      </c>
      <c r="F14" s="3"/>
      <c r="G14" s="7">
        <v>1</v>
      </c>
      <c r="H14" s="95" t="s">
        <v>100</v>
      </c>
      <c r="I14" s="20">
        <v>518</v>
      </c>
      <c r="J14" s="13">
        <f>IF(I14="","",I14-546)</f>
        <v>-28</v>
      </c>
      <c r="K14" s="7">
        <f>IF(I14=0,"",INDEX(Einzelwertung!W$3:W$70,MATCH(H14,Einzelwertung!G$3:G$70,0)))</f>
        <v>11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>
        <f>IF(C15=0,"",INDEX(Einzelwertung!W$3:W$70,MATCH(B15,Einzelwertung!G$3:G$70,0)))</f>
      </c>
      <c r="F15" s="3"/>
      <c r="G15" s="7">
        <v>2</v>
      </c>
      <c r="H15" s="95" t="s">
        <v>87</v>
      </c>
      <c r="I15" s="20">
        <v>502</v>
      </c>
      <c r="J15" s="13">
        <f>IF(I15="","",I15-546)</f>
        <v>-44</v>
      </c>
      <c r="K15" s="7">
        <f>IF(I15=0,"",INDEX(Einzelwertung!W$3:W$70,MATCH(H15,Einzelwertung!G$3:G$70,0)))</f>
        <v>7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>
        <f>IF(C16=0,"",INDEX(Einzelwertung!W$3:W$70,MATCH(B16,Einzelwertung!G$3:G$70,0)))</f>
      </c>
      <c r="F16" s="3"/>
      <c r="G16" s="7">
        <v>3</v>
      </c>
      <c r="H16" s="95" t="s">
        <v>108</v>
      </c>
      <c r="I16" s="20">
        <v>536</v>
      </c>
      <c r="J16" s="13">
        <f>IF(I16="","",I16-546)</f>
        <v>-10</v>
      </c>
      <c r="K16" s="7">
        <f>IF(I16=0,"",INDEX(Einzelwertung!W$3:W$70,MATCH(H16,Einzelwertung!G$3:G$70,0)))</f>
        <v>15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>
        <f>IF(C17=0,"",INDEX(Einzelwertung!W$3:W$70,MATCH(B17,Einzelwertung!G$3:G$70,0)))</f>
      </c>
      <c r="F17" s="3"/>
      <c r="G17" s="7">
        <v>4</v>
      </c>
      <c r="H17" s="95" t="s">
        <v>88</v>
      </c>
      <c r="I17" s="20">
        <v>543</v>
      </c>
      <c r="J17" s="13">
        <f>IF(I17="","",I17-546)</f>
        <v>-3</v>
      </c>
      <c r="K17" s="7">
        <f>IF(I17=0,"",INDEX(Einzelwertung!W$3:W$70,MATCH(H17,Einzelwertung!G$3:G$70,0)))</f>
        <v>18</v>
      </c>
      <c r="L17" s="10"/>
      <c r="M17" s="177" t="s">
        <v>46</v>
      </c>
      <c r="N17" s="178"/>
      <c r="O17" s="179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>
        <f>IF(C18=0,"",INDEX(Einzelwertung!W$3:W$70,MATCH(B18,Einzelwertung!G$3:G$70,0)))</f>
      </c>
      <c r="F18" s="3"/>
      <c r="G18" s="14">
        <v>5</v>
      </c>
      <c r="H18" s="95"/>
      <c r="I18" s="20"/>
      <c r="J18" s="13">
        <f>IF(I18="","",I18-546)</f>
      </c>
      <c r="K18" s="7">
        <f>IF(I18=0,"",INDEX(Einzelwertung!W$3:W$70,MATCH(H18,Einzelwertung!G$3:G$70,0)))</f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4</v>
      </c>
      <c r="H19" s="22" t="s">
        <v>6</v>
      </c>
      <c r="I19" s="21">
        <f>SUM(I14:I18,IF(G19=5,-MIN(I14:I18)))</f>
        <v>2099</v>
      </c>
      <c r="J19" s="21">
        <f>SUM(J14:J18,IF(G19=5,-MIN(J14:J18)))</f>
        <v>-85</v>
      </c>
      <c r="K19" s="47"/>
      <c r="L19" s="137">
        <f>ROUNDDOWN(O19,0)</f>
        <v>27</v>
      </c>
      <c r="M19" s="48">
        <f>IF($AA$7=0,"",RANK(L19,L$19:L$26))</f>
        <v>1</v>
      </c>
      <c r="N19" s="44" t="str">
        <f>IF($AA$7=0,"",INDEX(Y$7:Y$14,MATCH(O19,U$7:U$14,0)))</f>
        <v>Stadt Oldenburg</v>
      </c>
      <c r="O19" s="35">
        <f>IF($AA$7=0,"",LARGE(U$7:U$14,1))</f>
        <v>27.03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64"/>
      <c r="D20" s="164"/>
      <c r="E20" s="39"/>
      <c r="F20" s="3"/>
      <c r="G20" s="19">
        <f>COUNT(#REF!)</f>
        <v>0</v>
      </c>
      <c r="H20" s="16"/>
      <c r="I20" s="164"/>
      <c r="J20" s="164"/>
      <c r="K20" s="39"/>
      <c r="L20" s="137">
        <f aca="true" t="shared" si="3" ref="L20:L37">ROUNDDOWN(O20,0)</f>
        <v>21</v>
      </c>
      <c r="M20" s="27">
        <f>IF($AA$7=0,"",RANK(L20,L$19:L$26))</f>
        <v>2</v>
      </c>
      <c r="N20" s="49" t="str">
        <f>IF($AA$7=0,"",INDEX(Y$7:Y$14,MATCH(O20,U$7:U$14,0)))</f>
        <v>VWG</v>
      </c>
      <c r="O20" s="50">
        <f>IF($AA$7=0,"",LARGE(U$7:U$14,2))</f>
        <v>21.006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32</v>
      </c>
      <c r="AI20" s="4" t="str">
        <f>H16</f>
        <v>H. Bendfeldt</v>
      </c>
    </row>
    <row r="21" spans="6:35" s="4" customFormat="1" ht="30" customHeight="1">
      <c r="F21" s="3"/>
      <c r="L21" s="137">
        <f t="shared" si="3"/>
        <v>20</v>
      </c>
      <c r="M21" s="27">
        <f>IF($AA$7=0,"",RANK(L21,L$19:L$26))</f>
        <v>3</v>
      </c>
      <c r="N21" s="49" t="str">
        <f>IF($AA$7=0,"",INDEX(Y$7:Y$14,MATCH(O21,U$7:U$14,0)))</f>
        <v>Tele / Post 2</v>
      </c>
      <c r="O21" s="50">
        <f>IF($AA$7=0,"",LARGE(U$7:U$14,3))</f>
        <v>20.012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15</v>
      </c>
      <c r="AI21" s="4" t="str">
        <f>H17</f>
        <v>M. Flerlage</v>
      </c>
    </row>
    <row r="22" spans="1:35" s="4" customFormat="1" ht="30" customHeight="1">
      <c r="A22" s="197" t="str">
        <f>'1.Sptg'!$A$22</f>
        <v>Stadt Oldenburg</v>
      </c>
      <c r="B22" s="198"/>
      <c r="C22" s="17" t="s">
        <v>0</v>
      </c>
      <c r="D22" s="15" t="s">
        <v>5</v>
      </c>
      <c r="E22" s="7" t="s">
        <v>8</v>
      </c>
      <c r="F22" s="3"/>
      <c r="G22" s="197" t="str">
        <f>'1.Sptg'!$G$22</f>
        <v>KDO</v>
      </c>
      <c r="H22" s="198"/>
      <c r="I22" s="17" t="s">
        <v>0</v>
      </c>
      <c r="J22" s="15" t="s">
        <v>5</v>
      </c>
      <c r="K22" s="7" t="s">
        <v>8</v>
      </c>
      <c r="L22" s="137">
        <f t="shared" si="3"/>
        <v>16</v>
      </c>
      <c r="M22" s="12">
        <f>IF($AA$7=0,"",RANK(L22,L$19:L$26))</f>
        <v>4</v>
      </c>
      <c r="N22" s="51" t="str">
        <f>IF($AA$7=0,"",INDEX(Y$7:Y$14,MATCH(O22,U$7:U$14,0)))</f>
        <v>OLB</v>
      </c>
      <c r="O22" s="50">
        <f>IF($AA$7=0,"",LARGE(U$7:U$14,4))</f>
        <v>16.024</v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95" t="s">
        <v>94</v>
      </c>
      <c r="C23" s="20">
        <v>536</v>
      </c>
      <c r="D23" s="13">
        <f>IF(C23="","",C23-546)</f>
        <v>-10</v>
      </c>
      <c r="E23" s="7">
        <f>IF(C23=0,"",INDEX(Einzelwertung!W$3:W$70,MATCH(B23,Einzelwertung!G$3:G$70,0)))</f>
        <v>15</v>
      </c>
      <c r="F23" s="5"/>
      <c r="G23" s="7">
        <v>1</v>
      </c>
      <c r="H23" s="95" t="s">
        <v>89</v>
      </c>
      <c r="I23" s="20">
        <v>540</v>
      </c>
      <c r="J23" s="13">
        <f>IF(I23="","",I23-546)</f>
        <v>-6</v>
      </c>
      <c r="K23" s="7">
        <f>IF(I23=0,"",INDEX(Einzelwertung!W$3:W$70,MATCH(H23,Einzelwertung!G$3:G$70,0)))</f>
        <v>16</v>
      </c>
      <c r="L23" s="137">
        <f t="shared" si="3"/>
        <v>9</v>
      </c>
      <c r="M23" s="141">
        <f>IF($AA$7=0,"",RANK(L23,L$19:L$26))</f>
        <v>5</v>
      </c>
      <c r="N23" s="107" t="str">
        <f>IF($AA$7=0,"",INDEX(Y$7:Y$14,MATCH(O23,U$7:U$14,0)))</f>
        <v>KDO</v>
      </c>
      <c r="O23" s="131">
        <f>IF($AA$7=0,"",LARGE(U$7:U$14,5))</f>
        <v>9.036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21</v>
      </c>
      <c r="AI23" s="4" t="str">
        <f>B23</f>
        <v>R. Heye</v>
      </c>
    </row>
    <row r="24" spans="1:35" s="4" customFormat="1" ht="30" customHeight="1">
      <c r="A24" s="7">
        <v>2</v>
      </c>
      <c r="B24" s="95" t="s">
        <v>98</v>
      </c>
      <c r="C24" s="20">
        <v>520</v>
      </c>
      <c r="D24" s="13">
        <f>IF(C24="","",C24-546)</f>
        <v>-26</v>
      </c>
      <c r="E24" s="7">
        <f>IF(C24=0,"",INDEX(Einzelwertung!W$3:W$70,MATCH(B24,Einzelwertung!G$3:G$70,0)))</f>
        <v>12</v>
      </c>
      <c r="F24" s="5"/>
      <c r="G24" s="7">
        <v>2</v>
      </c>
      <c r="H24" s="95" t="s">
        <v>101</v>
      </c>
      <c r="I24" s="20">
        <v>512</v>
      </c>
      <c r="J24" s="13">
        <f>IF(I24="","",I24-546)</f>
        <v>-34</v>
      </c>
      <c r="K24" s="7">
        <f>IF(I24=0,"",INDEX(Einzelwertung!W$3:W$70,MATCH(H24,Einzelwertung!G$3:G$70,0)))</f>
        <v>9</v>
      </c>
      <c r="L24" s="137">
        <f t="shared" si="3"/>
        <v>0</v>
      </c>
      <c r="M24" s="109"/>
      <c r="N24" s="110"/>
      <c r="O24" s="104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25</v>
      </c>
      <c r="AI24" s="4" t="str">
        <f>B24</f>
        <v>O. Fischer</v>
      </c>
    </row>
    <row r="25" spans="1:35" s="4" customFormat="1" ht="30" customHeight="1">
      <c r="A25" s="7">
        <v>3</v>
      </c>
      <c r="B25" s="95" t="s">
        <v>95</v>
      </c>
      <c r="C25" s="20">
        <v>497</v>
      </c>
      <c r="D25" s="13">
        <f>IF(C25="","",C25-546)</f>
        <v>-49</v>
      </c>
      <c r="E25" s="7">
        <f>IF(C25=0,"",INDEX(Einzelwertung!W$3:W$70,MATCH(B25,Einzelwertung!G$3:G$70,0)))</f>
        <v>6</v>
      </c>
      <c r="F25" s="5"/>
      <c r="G25" s="7">
        <v>3</v>
      </c>
      <c r="H25" s="95" t="s">
        <v>91</v>
      </c>
      <c r="I25" s="20">
        <v>531</v>
      </c>
      <c r="J25" s="13">
        <f>IF(I25="","",I25-546)</f>
        <v>-15</v>
      </c>
      <c r="K25" s="7">
        <f>IF(I25=0,"",INDEX(Einzelwertung!W$3:W$70,MATCH(H25,Einzelwertung!G$3:G$70,0)))</f>
        <v>13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22</v>
      </c>
      <c r="AI25" s="4" t="str">
        <f>B25</f>
        <v>J. Hanken</v>
      </c>
    </row>
    <row r="26" spans="1:35" s="4" customFormat="1" ht="30" customHeight="1">
      <c r="A26" s="7">
        <v>4</v>
      </c>
      <c r="B26" s="95" t="s">
        <v>96</v>
      </c>
      <c r="C26" s="20">
        <v>543</v>
      </c>
      <c r="D26" s="13">
        <f>IF(C26="","",C26-546)</f>
        <v>-3</v>
      </c>
      <c r="E26" s="7">
        <f>IF(C26=0,"",INDEX(Einzelwertung!W$3:W$70,MATCH(B26,Einzelwertung!G$3:G$70,0)))</f>
        <v>18</v>
      </c>
      <c r="F26" s="5"/>
      <c r="G26" s="7">
        <v>4</v>
      </c>
      <c r="H26" s="95" t="s">
        <v>93</v>
      </c>
      <c r="I26" s="20">
        <v>404</v>
      </c>
      <c r="J26" s="13">
        <f>IF(I26="","",I26-546)</f>
        <v>-142</v>
      </c>
      <c r="K26" s="7">
        <f>IF(I26=0,"",INDEX(Einzelwertung!W$3:W$70,MATCH(H26,Einzelwertung!G$3:G$70,0)))</f>
        <v>2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23</v>
      </c>
      <c r="AI26" s="4" t="str">
        <f>B26</f>
        <v>H. Hobbiesiefken</v>
      </c>
    </row>
    <row r="27" spans="1:35" s="4" customFormat="1" ht="30" customHeight="1">
      <c r="A27" s="14">
        <v>5</v>
      </c>
      <c r="B27" s="95" t="s">
        <v>97</v>
      </c>
      <c r="C27" s="20">
        <v>567</v>
      </c>
      <c r="D27" s="13">
        <f>IF(C27="","",C27-546)</f>
        <v>21</v>
      </c>
      <c r="E27" s="7">
        <f>IF(C27=0,"",INDEX(Einzelwertung!W$3:W$70,MATCH(B27,Einzelwertung!G$3:G$70,0)))</f>
        <v>25</v>
      </c>
      <c r="F27" s="5"/>
      <c r="G27" s="14">
        <v>5</v>
      </c>
      <c r="H27" s="95" t="s">
        <v>92</v>
      </c>
      <c r="I27" s="20">
        <v>509</v>
      </c>
      <c r="J27" s="13">
        <f>IF(I27="","",I27-546)</f>
        <v>-37</v>
      </c>
      <c r="K27" s="7">
        <f>IF(I27=0,"",INDEX(Einzelwertung!W$3:W$70,MATCH(H27,Einzelwertung!G$3:G$70,0)))</f>
        <v>8</v>
      </c>
      <c r="L27" s="137"/>
      <c r="O27" s="47"/>
      <c r="AH27" s="4">
        <f>MATCH(AI27,Einzelwertung!G$3:G$70,0)</f>
        <v>24</v>
      </c>
      <c r="AI27" s="4" t="str">
        <f>B27</f>
        <v>U. Schütte</v>
      </c>
    </row>
    <row r="28" spans="1:35" s="4" customFormat="1" ht="30" customHeight="1">
      <c r="A28" s="19">
        <f>COUNT(C23:C27)</f>
        <v>5</v>
      </c>
      <c r="B28" s="22" t="s">
        <v>6</v>
      </c>
      <c r="C28" s="21">
        <f>SUM(C23:C27,IF(A28=5,-MIN(C23:C27)))</f>
        <v>2166</v>
      </c>
      <c r="D28" s="21">
        <f>SUM(D23:D27,IF(A28=5,-MIN(D23:D27)))</f>
        <v>-18</v>
      </c>
      <c r="E28" s="47"/>
      <c r="F28" s="5"/>
      <c r="G28" s="19">
        <f>COUNT(I23:I27)</f>
        <v>5</v>
      </c>
      <c r="H28" s="22" t="s">
        <v>6</v>
      </c>
      <c r="I28" s="21">
        <f>SUM(I23:I27,IF(G28=5,-MIN(I23:I27)))</f>
        <v>2092</v>
      </c>
      <c r="J28" s="21">
        <f>SUM(J23:J27,IF(G28=5,-MIN(J23:J27)))</f>
        <v>-92</v>
      </c>
      <c r="K28" s="47"/>
      <c r="L28" s="137"/>
      <c r="M28" s="168" t="s">
        <v>47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70"/>
      <c r="AH28" s="4">
        <f>MATCH(AI28,Einzelwertung!G$3:G$70,0)</f>
        <v>16</v>
      </c>
      <c r="AI28" s="4" t="str">
        <f>H23</f>
        <v>H. Bruns</v>
      </c>
    </row>
    <row r="29" spans="1:35" s="4" customFormat="1" ht="30" customHeight="1">
      <c r="A29" s="19">
        <f>COUNT(#REF!)</f>
        <v>0</v>
      </c>
      <c r="B29" s="16"/>
      <c r="C29" s="164"/>
      <c r="D29" s="164"/>
      <c r="E29" s="39"/>
      <c r="F29" s="5"/>
      <c r="G29" s="19">
        <f>COUNT(#REF!)</f>
        <v>0</v>
      </c>
      <c r="H29" s="16"/>
      <c r="I29" s="164"/>
      <c r="J29" s="164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27</v>
      </c>
      <c r="AI29" s="4" t="str">
        <f>H24</f>
        <v>M. Sunder</v>
      </c>
    </row>
    <row r="30" spans="6:35" s="4" customFormat="1" ht="30" customHeight="1">
      <c r="F30" s="5"/>
      <c r="L30" s="137">
        <f t="shared" si="3"/>
        <v>178</v>
      </c>
      <c r="M30" s="48">
        <f>IF($AA$7=0,"",RANK(L30,L$30:L$37))</f>
        <v>1</v>
      </c>
      <c r="N30" s="34" t="str">
        <f>IF($AA$7=0,"",Einzelwertung!A3)</f>
        <v>T. Fromhage</v>
      </c>
      <c r="O30" s="81">
        <f>IF($AA$7=0,"",Einzelwertung!C3)</f>
        <v>178.0004</v>
      </c>
      <c r="P30" s="73"/>
      <c r="Q30" s="184" t="str">
        <f>IF($AA$7=0,"",Einzelwertung!B3)</f>
        <v>VWG</v>
      </c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H30" s="4">
        <f>MATCH(AI30,Einzelwertung!G$3:G$70,0)</f>
        <v>18</v>
      </c>
      <c r="AI30" s="4" t="str">
        <f>H25</f>
        <v>H. Harsche</v>
      </c>
    </row>
    <row r="31" spans="1:35" s="4" customFormat="1" ht="30" customHeight="1">
      <c r="A31" s="204"/>
      <c r="B31" s="204"/>
      <c r="C31" s="112"/>
      <c r="D31" s="113"/>
      <c r="E31" s="113"/>
      <c r="F31" s="8"/>
      <c r="G31" s="204"/>
      <c r="H31" s="204"/>
      <c r="I31" s="112"/>
      <c r="J31" s="113"/>
      <c r="K31" s="113"/>
      <c r="L31" s="137">
        <f t="shared" si="3"/>
        <v>172</v>
      </c>
      <c r="M31" s="27">
        <f aca="true" t="shared" si="4" ref="M31:M37">IF($AA$7=0,"",RANK(L31,L$30:L$37))</f>
        <v>2</v>
      </c>
      <c r="N31" s="31" t="str">
        <f>IF($AA$7=0,"",Einzelwertung!A4)</f>
        <v>U. Schütte</v>
      </c>
      <c r="O31" s="82">
        <f>IF($AA$7=0,"",Einzelwertung!C4)</f>
        <v>172.0024</v>
      </c>
      <c r="P31" s="28"/>
      <c r="Q31" s="190" t="str">
        <f>IF($AA$7=0,"",Einzelwertung!B4)</f>
        <v>Stadt Oldenburg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  <c r="AH31" s="4">
        <f>MATCH(AI31,Einzelwertung!G$3:G$70,0)</f>
        <v>20</v>
      </c>
      <c r="AI31" s="4" t="str">
        <f>H26</f>
        <v>K. Luers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159</v>
      </c>
      <c r="M32" s="27">
        <f t="shared" si="4"/>
        <v>3</v>
      </c>
      <c r="N32" s="31" t="str">
        <f>IF($AA$7=0,"",Einzelwertung!A5)</f>
        <v>R. Heye</v>
      </c>
      <c r="O32" s="82">
        <f>IF($AA$7=0,"",Einzelwertung!C5)</f>
        <v>159.00209999999998</v>
      </c>
      <c r="P32" s="28"/>
      <c r="Q32" s="190" t="str">
        <f>IF($AA$7=0,"",Einzelwertung!B5)</f>
        <v>Stadt Oldenburg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H32" s="4">
        <f>MATCH(AI32,Einzelwertung!G$3:G$70,0)</f>
        <v>19</v>
      </c>
      <c r="AI32" s="2" t="str">
        <f>H27</f>
        <v>M. Schlömer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J. Künken</v>
      </c>
      <c r="O33" s="82">
        <f>IF($AA$7=0,"",Einzelwertung!C6)</f>
        <v>143.0008</v>
      </c>
      <c r="P33" s="33"/>
      <c r="Q33" s="190" t="str">
        <f>IF($AA$7=0,"",Einzelwertung!B6)</f>
        <v>Tele / Post 2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Tietz</v>
      </c>
      <c r="O34" s="82">
        <f>IF($AA$7=0,"",Einzelwertung!C7)</f>
        <v>142.0006</v>
      </c>
      <c r="P34" s="33"/>
      <c r="Q34" s="190" t="str">
        <f>IF($AA$7=0,"",Einzelwertung!B7)</f>
        <v>Tele / Post 2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131</v>
      </c>
      <c r="M35" s="12">
        <f t="shared" si="4"/>
        <v>6</v>
      </c>
      <c r="N35" s="32" t="str">
        <f>IF($AA$7=0,"",Einzelwertung!A8)</f>
        <v>H. Bruns</v>
      </c>
      <c r="O35" s="82">
        <f>IF($AA$7=0,"",Einzelwertung!C8)</f>
        <v>131.0016</v>
      </c>
      <c r="P35" s="33"/>
      <c r="Q35" s="190" t="str">
        <f>IF($AA$7=0,"",Einzelwertung!B8)</f>
        <v>KDO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121</v>
      </c>
      <c r="M36" s="12">
        <f t="shared" si="4"/>
        <v>7</v>
      </c>
      <c r="N36" s="32" t="str">
        <f>IF($AA$7=0,"",Einzelwertung!A9)</f>
        <v>H. Harsche</v>
      </c>
      <c r="O36" s="82">
        <f>IF($AA$7=0,"",Einzelwertung!C9)</f>
        <v>121.0018</v>
      </c>
      <c r="P36" s="33"/>
      <c r="Q36" s="190" t="str">
        <f>IF($AA$7=0,"",Einzelwertung!B9)</f>
        <v>KDO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121</v>
      </c>
      <c r="M37" s="53">
        <f t="shared" si="4"/>
        <v>7</v>
      </c>
      <c r="N37" s="72" t="str">
        <f>IF($AA$7=0,"",Einzelwertung!A10)</f>
        <v>H. Frerichs</v>
      </c>
      <c r="O37" s="83">
        <f>IF($AA$7=0,"",Einzelwertung!C10)</f>
        <v>121.0003</v>
      </c>
      <c r="P37" s="57"/>
      <c r="Q37" s="193" t="str">
        <f>IF($AA$7=0,"",Einzelwertung!B10)</f>
        <v>VWG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64"/>
      <c r="D38" s="164"/>
      <c r="E38" s="39"/>
      <c r="G38" s="19">
        <f>COUNT(#REF!)</f>
        <v>0</v>
      </c>
      <c r="H38" s="16"/>
      <c r="I38" s="164"/>
      <c r="J38" s="164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G22:H22"/>
    <mergeCell ref="A13:B13"/>
    <mergeCell ref="G13:H13"/>
    <mergeCell ref="A1:R1"/>
    <mergeCell ref="A4:B4"/>
    <mergeCell ref="G4:H4"/>
    <mergeCell ref="M5:R5"/>
    <mergeCell ref="M17:O17"/>
    <mergeCell ref="A2:R2"/>
    <mergeCell ref="Q6:Q7"/>
    <mergeCell ref="R6:R7"/>
    <mergeCell ref="Q34:AE34"/>
    <mergeCell ref="Q35:AE35"/>
    <mergeCell ref="Q36:AE36"/>
    <mergeCell ref="I11:J11"/>
    <mergeCell ref="Q29:AE29"/>
    <mergeCell ref="C20:D20"/>
    <mergeCell ref="I20:J20"/>
    <mergeCell ref="Q30:AE30"/>
    <mergeCell ref="M28:AE28"/>
    <mergeCell ref="C11:D11"/>
    <mergeCell ref="A31:B31"/>
    <mergeCell ref="G31:H31"/>
    <mergeCell ref="C29:D29"/>
    <mergeCell ref="I29:J29"/>
    <mergeCell ref="A22:B22"/>
    <mergeCell ref="Q37:AE37"/>
    <mergeCell ref="C38:D38"/>
    <mergeCell ref="I38:J38"/>
    <mergeCell ref="Q31:AE31"/>
    <mergeCell ref="Q32:AE32"/>
    <mergeCell ref="Q33:AE33"/>
  </mergeCells>
  <conditionalFormatting sqref="I10:K10 I19:K19 I28:K28 I37:K37 C10:E10 C28:E28 C19:E19 C37:E37">
    <cfRule type="cellIs" priority="61" dxfId="59" operator="equal" stopIfTrue="1">
      <formula>0</formula>
    </cfRule>
  </conditionalFormatting>
  <conditionalFormatting sqref="I11:K11 I20:K20 I29:K29 I38:K38 C11:E11 C29:E29 C20:E20 C38:E38">
    <cfRule type="cellIs" priority="60" dxfId="59" operator="lessThanOrEqual" stopIfTrue="1">
      <formula>10</formula>
    </cfRule>
  </conditionalFormatting>
  <conditionalFormatting sqref="O18:P26 O27 P29:Q37 O7:P16">
    <cfRule type="cellIs" priority="59" dxfId="59" operator="lessThanOrEqual" stopIfTrue="1">
      <formula>1</formula>
    </cfRule>
  </conditionalFormatting>
  <conditionalFormatting sqref="B5">
    <cfRule type="expression" priority="58" dxfId="19" stopIfTrue="1">
      <formula>ISNA($AH3)</formula>
    </cfRule>
  </conditionalFormatting>
  <conditionalFormatting sqref="H36">
    <cfRule type="expression" priority="57" dxfId="19" stopIfTrue="1">
      <formula>ISNA($AH42)</formula>
    </cfRule>
  </conditionalFormatting>
  <conditionalFormatting sqref="B6">
    <cfRule type="expression" priority="56" dxfId="19" stopIfTrue="1">
      <formula>ISNA($AH4)</formula>
    </cfRule>
  </conditionalFormatting>
  <conditionalFormatting sqref="B7">
    <cfRule type="expression" priority="55" dxfId="19" stopIfTrue="1">
      <formula>ISNA($AH5)</formula>
    </cfRule>
  </conditionalFormatting>
  <conditionalFormatting sqref="B8">
    <cfRule type="expression" priority="54" dxfId="19" stopIfTrue="1">
      <formula>ISNA($AH6)</formula>
    </cfRule>
  </conditionalFormatting>
  <conditionalFormatting sqref="B9">
    <cfRule type="expression" priority="53" dxfId="19" stopIfTrue="1">
      <formula>ISNA($AH7)</formula>
    </cfRule>
  </conditionalFormatting>
  <conditionalFormatting sqref="H5">
    <cfRule type="expression" priority="52" dxfId="19" stopIfTrue="1">
      <formula>ISNA($AH8)</formula>
    </cfRule>
  </conditionalFormatting>
  <conditionalFormatting sqref="H6">
    <cfRule type="expression" priority="51" dxfId="19" stopIfTrue="1">
      <formula>ISNA($AH9)</formula>
    </cfRule>
  </conditionalFormatting>
  <conditionalFormatting sqref="H7">
    <cfRule type="expression" priority="50" dxfId="19" stopIfTrue="1">
      <formula>ISNA($AH10)</formula>
    </cfRule>
  </conditionalFormatting>
  <conditionalFormatting sqref="H8">
    <cfRule type="expression" priority="49" dxfId="19" stopIfTrue="1">
      <formula>ISNA($AH11)</formula>
    </cfRule>
  </conditionalFormatting>
  <conditionalFormatting sqref="H9">
    <cfRule type="expression" priority="48" dxfId="19" stopIfTrue="1">
      <formula>ISNA($AH12)</formula>
    </cfRule>
  </conditionalFormatting>
  <conditionalFormatting sqref="B14">
    <cfRule type="expression" priority="47" dxfId="19" stopIfTrue="1">
      <formula>ISNA($AH13)</formula>
    </cfRule>
  </conditionalFormatting>
  <conditionalFormatting sqref="B15">
    <cfRule type="expression" priority="46" dxfId="19" stopIfTrue="1">
      <formula>ISNA($AH14)</formula>
    </cfRule>
  </conditionalFormatting>
  <conditionalFormatting sqref="B16">
    <cfRule type="expression" priority="45" dxfId="19" stopIfTrue="1">
      <formula>ISNA($AH15)</formula>
    </cfRule>
  </conditionalFormatting>
  <conditionalFormatting sqref="B17">
    <cfRule type="expression" priority="44" dxfId="19" stopIfTrue="1">
      <formula>ISNA($AH16)</formula>
    </cfRule>
  </conditionalFormatting>
  <conditionalFormatting sqref="B18">
    <cfRule type="expression" priority="43" dxfId="19" stopIfTrue="1">
      <formula>ISNA($AH17)</formula>
    </cfRule>
  </conditionalFormatting>
  <conditionalFormatting sqref="H14">
    <cfRule type="expression" priority="42" dxfId="19" stopIfTrue="1">
      <formula>ISNA($AH18)</formula>
    </cfRule>
  </conditionalFormatting>
  <conditionalFormatting sqref="H15">
    <cfRule type="expression" priority="41" dxfId="19" stopIfTrue="1">
      <formula>ISNA($AH19)</formula>
    </cfRule>
  </conditionalFormatting>
  <conditionalFormatting sqref="H16">
    <cfRule type="expression" priority="40" dxfId="19" stopIfTrue="1">
      <formula>ISNA($AH20)</formula>
    </cfRule>
  </conditionalFormatting>
  <conditionalFormatting sqref="H17">
    <cfRule type="expression" priority="39" dxfId="19" stopIfTrue="1">
      <formula>ISNA($AH21)</formula>
    </cfRule>
  </conditionalFormatting>
  <conditionalFormatting sqref="H18">
    <cfRule type="expression" priority="38" dxfId="19" stopIfTrue="1">
      <formula>ISNA($AH22)</formula>
    </cfRule>
  </conditionalFormatting>
  <conditionalFormatting sqref="B23">
    <cfRule type="expression" priority="37" dxfId="19" stopIfTrue="1">
      <formula>ISNA($AH23)</formula>
    </cfRule>
  </conditionalFormatting>
  <conditionalFormatting sqref="B24">
    <cfRule type="expression" priority="36" dxfId="19" stopIfTrue="1">
      <formula>ISNA($AH24)</formula>
    </cfRule>
  </conditionalFormatting>
  <conditionalFormatting sqref="B25">
    <cfRule type="expression" priority="35" dxfId="19" stopIfTrue="1">
      <formula>ISNA($AH25)</formula>
    </cfRule>
  </conditionalFormatting>
  <conditionalFormatting sqref="B26">
    <cfRule type="expression" priority="34" dxfId="19" stopIfTrue="1">
      <formula>ISNA($AH26)</formula>
    </cfRule>
  </conditionalFormatting>
  <conditionalFormatting sqref="B27">
    <cfRule type="expression" priority="33" dxfId="19" stopIfTrue="1">
      <formula>ISNA($AH27)</formula>
    </cfRule>
  </conditionalFormatting>
  <conditionalFormatting sqref="H23">
    <cfRule type="expression" priority="32" dxfId="19" stopIfTrue="1">
      <formula>ISNA($AH28)</formula>
    </cfRule>
  </conditionalFormatting>
  <conditionalFormatting sqref="H24">
    <cfRule type="expression" priority="31" dxfId="19" stopIfTrue="1">
      <formula>ISNA($AH29)</formula>
    </cfRule>
  </conditionalFormatting>
  <conditionalFormatting sqref="H25">
    <cfRule type="expression" priority="30" dxfId="19" stopIfTrue="1">
      <formula>ISNA($AH30)</formula>
    </cfRule>
  </conditionalFormatting>
  <conditionalFormatting sqref="H26">
    <cfRule type="expression" priority="29" dxfId="19" stopIfTrue="1">
      <formula>ISNA($AH31)</formula>
    </cfRule>
  </conditionalFormatting>
  <conditionalFormatting sqref="H27">
    <cfRule type="expression" priority="28" dxfId="19" stopIfTrue="1">
      <formula>ISNA($AH32)</formula>
    </cfRule>
  </conditionalFormatting>
  <conditionalFormatting sqref="B32">
    <cfRule type="expression" priority="27" dxfId="19" stopIfTrue="1">
      <formula>ISNA($AH33)</formula>
    </cfRule>
  </conditionalFormatting>
  <conditionalFormatting sqref="B33">
    <cfRule type="expression" priority="26" dxfId="19" stopIfTrue="1">
      <formula>ISNA($AH34)</formula>
    </cfRule>
  </conditionalFormatting>
  <conditionalFormatting sqref="B34">
    <cfRule type="expression" priority="25" dxfId="19" stopIfTrue="1">
      <formula>ISNA($AH35)</formula>
    </cfRule>
  </conditionalFormatting>
  <conditionalFormatting sqref="B35">
    <cfRule type="expression" priority="24" dxfId="19" stopIfTrue="1">
      <formula>ISNA($AH36)</formula>
    </cfRule>
  </conditionalFormatting>
  <conditionalFormatting sqref="B36">
    <cfRule type="expression" priority="23" dxfId="19" stopIfTrue="1">
      <formula>ISNA($AH37)</formula>
    </cfRule>
  </conditionalFormatting>
  <conditionalFormatting sqref="H32">
    <cfRule type="expression" priority="22" dxfId="19" stopIfTrue="1">
      <formula>ISNA($AH38)</formula>
    </cfRule>
  </conditionalFormatting>
  <conditionalFormatting sqref="H33">
    <cfRule type="expression" priority="21" dxfId="19" stopIfTrue="1">
      <formula>ISNA($AH39)</formula>
    </cfRule>
  </conditionalFormatting>
  <conditionalFormatting sqref="H34">
    <cfRule type="expression" priority="20" dxfId="19" stopIfTrue="1">
      <formula>ISNA($AH40)</formula>
    </cfRule>
  </conditionalFormatting>
  <conditionalFormatting sqref="H35">
    <cfRule type="expression" priority="19" dxfId="19" stopIfTrue="1">
      <formula>ISNA($AH41)</formula>
    </cfRule>
  </conditionalFormatting>
  <conditionalFormatting sqref="E5:E9 E14:E18 E23:E27 K5:K9 K14:K18 K23:K27">
    <cfRule type="cellIs" priority="18" dxfId="0" operator="equal" stopIfTrue="1">
      <formula>30</formula>
    </cfRule>
  </conditionalFormatting>
  <conditionalFormatting sqref="C5:C9 C14:C18 C23:C27 I5:I9 I14:I18 I23:I27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5:D9 D14:D18 D23:D27 J5:J9 J14:J18 J23:J27">
    <cfRule type="cellIs" priority="16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="50" zoomScaleNormal="50" zoomScaleSheetLayoutView="30" zoomScalePageLayoutView="0" workbookViewId="0" topLeftCell="A10">
      <selection activeCell="I23" sqref="I23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67" t="s">
        <v>68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39.75" customHeight="1">
      <c r="A2" s="176" t="s">
        <v>113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</v>
      </c>
      <c r="AI3" s="4" t="str">
        <f>B5</f>
        <v>H. Frerichs</v>
      </c>
    </row>
    <row r="4" spans="1:35" s="4" customFormat="1" ht="30" customHeight="1">
      <c r="A4" s="199" t="str">
        <f>'1.Sptg'!$A$4</f>
        <v>VWG</v>
      </c>
      <c r="B4" s="200"/>
      <c r="C4" s="17" t="s">
        <v>0</v>
      </c>
      <c r="D4" s="15" t="s">
        <v>5</v>
      </c>
      <c r="E4" s="7" t="s">
        <v>8</v>
      </c>
      <c r="F4" s="3"/>
      <c r="G4" s="199" t="str">
        <f>'1.Sptg'!$G$4</f>
        <v>Tele / Post 2</v>
      </c>
      <c r="H4" s="200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4</v>
      </c>
      <c r="AI4" s="4" t="str">
        <f>B6</f>
        <v>T. Fromhage</v>
      </c>
    </row>
    <row r="5" spans="1:35" s="4" customFormat="1" ht="30" customHeight="1">
      <c r="A5" s="7">
        <v>1</v>
      </c>
      <c r="B5" s="95" t="s">
        <v>77</v>
      </c>
      <c r="C5" s="20">
        <v>552</v>
      </c>
      <c r="D5" s="13">
        <f>IF(C5="","",C5-546)</f>
        <v>6</v>
      </c>
      <c r="E5" s="7">
        <f>IF(C5=0,"",INDEX(Einzelwertung!Y$3:Y$70,MATCH(B5,Einzelwertung!G$3:G$70,0)))</f>
        <v>22</v>
      </c>
      <c r="F5" s="3"/>
      <c r="G5" s="7">
        <v>1</v>
      </c>
      <c r="H5" s="95" t="s">
        <v>80</v>
      </c>
      <c r="I5" s="20">
        <v>544</v>
      </c>
      <c r="J5" s="13">
        <f>IF(I5="","",I5-546)</f>
        <v>-2</v>
      </c>
      <c r="K5" s="7">
        <f>IF(I5=0,"",INDEX(Einzelwertung!Y$3:Y$70,MATCH(H5,Einzelwertung!G$3:G$70,0)))</f>
        <v>18</v>
      </c>
      <c r="M5" s="171" t="s">
        <v>50</v>
      </c>
      <c r="N5" s="172"/>
      <c r="O5" s="172"/>
      <c r="P5" s="172"/>
      <c r="Q5" s="172"/>
      <c r="R5" s="173"/>
      <c r="AH5" s="4">
        <f>MATCH(AI5,Einzelwertung!G$3:G$70,0)</f>
        <v>28</v>
      </c>
      <c r="AI5" s="4" t="str">
        <f>B7</f>
        <v>T. Jacobs</v>
      </c>
    </row>
    <row r="6" spans="1:35" s="4" customFormat="1" ht="30" customHeight="1">
      <c r="A6" s="7">
        <v>2</v>
      </c>
      <c r="B6" s="95" t="s">
        <v>78</v>
      </c>
      <c r="C6" s="20">
        <v>552</v>
      </c>
      <c r="D6" s="13">
        <f>IF(C6="","",C6-546)</f>
        <v>6</v>
      </c>
      <c r="E6" s="7">
        <f>IF(C6=0,"",INDEX(Einzelwertung!Y$3:Y$70,MATCH(B6,Einzelwertung!G$3:G$70,0)))</f>
        <v>22</v>
      </c>
      <c r="F6" s="3"/>
      <c r="G6" s="7">
        <v>2</v>
      </c>
      <c r="H6" s="95" t="s">
        <v>104</v>
      </c>
      <c r="I6" s="20">
        <v>538</v>
      </c>
      <c r="J6" s="13">
        <f>IF(I6="","",I6-546)</f>
        <v>-8</v>
      </c>
      <c r="K6" s="7">
        <f>IF(I6=0,"",INDEX(Einzelwertung!Y$3:Y$70,MATCH(H6,Einzelwertung!G$3:G$70,0)))</f>
        <v>16</v>
      </c>
      <c r="M6" s="58" t="s">
        <v>1</v>
      </c>
      <c r="N6" s="59" t="s">
        <v>2</v>
      </c>
      <c r="O6" s="60" t="s">
        <v>0</v>
      </c>
      <c r="P6" s="61"/>
      <c r="Q6" s="180" t="s">
        <v>3</v>
      </c>
      <c r="R6" s="182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5</v>
      </c>
      <c r="AI6" s="4" t="str">
        <f>B8</f>
        <v>L. Bruns</v>
      </c>
    </row>
    <row r="7" spans="1:35" s="4" customFormat="1" ht="30" customHeight="1">
      <c r="A7" s="7">
        <v>3</v>
      </c>
      <c r="B7" s="95" t="s">
        <v>102</v>
      </c>
      <c r="C7" s="20">
        <v>508</v>
      </c>
      <c r="D7" s="13">
        <f>IF(C7="","",C7-546)</f>
        <v>-38</v>
      </c>
      <c r="E7" s="7">
        <f>IF(C7=0,"",INDEX(Einzelwertung!Y$3:Y$70,MATCH(B7,Einzelwertung!G$3:G$70,0)))</f>
        <v>8</v>
      </c>
      <c r="F7" s="3"/>
      <c r="G7" s="7">
        <v>3</v>
      </c>
      <c r="H7" s="95" t="s">
        <v>82</v>
      </c>
      <c r="I7" s="20">
        <v>541</v>
      </c>
      <c r="J7" s="13">
        <f>IF(I7="","",I7-546)</f>
        <v>-5</v>
      </c>
      <c r="K7" s="7">
        <f>IF(I7=0,"",INDEX(Einzelwertung!Y$3:Y$70,MATCH(H7,Einzelwertung!G$3:G$70,0)))</f>
        <v>17</v>
      </c>
      <c r="M7" s="26">
        <f>IF(Z$7=0,"",RANK(P7,$P$7:$P$14))</f>
        <v>1</v>
      </c>
      <c r="N7" s="63" t="str">
        <f>IF($AA$7=0,"",INDEX(Y$7:Y$14,MATCH(O7,AB$7:AB$14,0)))</f>
        <v>VWG</v>
      </c>
      <c r="O7" s="35">
        <f>IF($AA$14&gt;0,"",LARGE(AB$7:AB$14,ROW()-6))</f>
        <v>2181.01</v>
      </c>
      <c r="P7" s="39">
        <f>IF($AA$14&gt;0,"",LARGE(Z$7:Z$14,ROW()-6))</f>
        <v>2181</v>
      </c>
      <c r="Q7" s="181"/>
      <c r="R7" s="183"/>
      <c r="S7" s="38">
        <f>'6.Sptg'!U7</f>
        <v>21.006</v>
      </c>
      <c r="T7" s="38">
        <v>0.001</v>
      </c>
      <c r="U7" s="43">
        <f aca="true" t="shared" si="0" ref="U7:U12">SUM(S7+T7+W7)</f>
        <v>26.007</v>
      </c>
      <c r="V7" s="38">
        <f aca="true" t="shared" si="1" ref="V7:V12">IF($Z7=0,"",RANK(Z7,Z$7:Z$14))</f>
        <v>1</v>
      </c>
      <c r="W7" s="38">
        <f>IF($Z$7=0,0,INDEX(AD$8:AD$15,MATCH(V7,AC$8:AC$15)))</f>
        <v>5</v>
      </c>
      <c r="X7" s="4">
        <v>0.01</v>
      </c>
      <c r="Y7" s="37" t="str">
        <f>$A$4</f>
        <v>VWG</v>
      </c>
      <c r="Z7" s="4">
        <f>$C$10</f>
        <v>2181</v>
      </c>
      <c r="AA7" s="4">
        <f>SUM(Z7:Z14)</f>
        <v>10642</v>
      </c>
      <c r="AB7" s="4">
        <f aca="true" t="shared" si="2" ref="AB7:AB12">SUM(Z7+X7)</f>
        <v>2181.01</v>
      </c>
      <c r="AC7" s="4" t="s">
        <v>1</v>
      </c>
      <c r="AD7" s="4" t="s">
        <v>8</v>
      </c>
      <c r="AH7" s="4">
        <f>MATCH(AI7,Einzelwertung!G$3:G$70,0)</f>
        <v>2</v>
      </c>
      <c r="AI7" s="4" t="str">
        <f>B9</f>
        <v>G. Siefken</v>
      </c>
    </row>
    <row r="8" spans="1:35" s="4" customFormat="1" ht="30" customHeight="1">
      <c r="A8" s="7">
        <v>4</v>
      </c>
      <c r="B8" s="95" t="s">
        <v>79</v>
      </c>
      <c r="C8" s="20">
        <v>569</v>
      </c>
      <c r="D8" s="13">
        <f>IF(C8="","",C8-546)</f>
        <v>23</v>
      </c>
      <c r="E8" s="7">
        <f>IF(C8=0,"",INDEX(Einzelwertung!Y$3:Y$70,MATCH(B8,Einzelwertung!G$3:G$70,0)))</f>
        <v>25</v>
      </c>
      <c r="F8" s="3"/>
      <c r="G8" s="7">
        <v>4</v>
      </c>
      <c r="H8" s="95" t="s">
        <v>81</v>
      </c>
      <c r="I8" s="20">
        <v>516</v>
      </c>
      <c r="J8" s="13">
        <f>IF(I8="","",I8-546)</f>
        <v>-30</v>
      </c>
      <c r="K8" s="7">
        <f>IF(I8=0,"",INDEX(Einzelwertung!Y$3:Y$70,MATCH(H8,Einzelwertung!G$3:G$70,0)))</f>
        <v>10</v>
      </c>
      <c r="M8" s="26">
        <f>IF(Z$7=0,"",RANK(P8,$P$7:$P$14))</f>
        <v>2</v>
      </c>
      <c r="N8" s="64" t="str">
        <f>IF($AA$7=0,"",INDEX(Y$7:Y$14,MATCH(O8,AB$7:AB$14,0)))</f>
        <v>Stadt Oldenburg</v>
      </c>
      <c r="O8" s="28">
        <f>IF($AA$14&gt;0,"",LARGE(AB$7:AB$14,ROW()-6))</f>
        <v>2154.05</v>
      </c>
      <c r="P8" s="39">
        <f>IF($AA$14&gt;0,"",LARGE(Z$7:Z$14,ROW()-6))</f>
        <v>2154</v>
      </c>
      <c r="Q8" s="29">
        <f>IF($AA$7=0," ",($O$7-O8)*-1)</f>
        <v>-26.960000000000036</v>
      </c>
      <c r="R8" s="30">
        <f>IF($AA$7=0," ",(O7-O8)*-1)</f>
        <v>-26.960000000000036</v>
      </c>
      <c r="S8" s="38">
        <f>'6.Sptg'!U8</f>
        <v>20.012</v>
      </c>
      <c r="T8" s="38">
        <v>0.002</v>
      </c>
      <c r="U8" s="43">
        <f t="shared" si="0"/>
        <v>23.014</v>
      </c>
      <c r="V8" s="38">
        <f t="shared" si="1"/>
        <v>3</v>
      </c>
      <c r="W8" s="38">
        <f>IF($Z$8=0,0,INDEX(AD$8:AD$15,MATCH(V8,AC$8:AC$15)))</f>
        <v>3</v>
      </c>
      <c r="X8" s="4">
        <v>0.02</v>
      </c>
      <c r="Y8" s="37" t="str">
        <f>$G$4</f>
        <v>Tele / Post 2</v>
      </c>
      <c r="Z8" s="4">
        <f>$I$10</f>
        <v>2139</v>
      </c>
      <c r="AB8" s="4">
        <f t="shared" si="2"/>
        <v>2139.02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76</v>
      </c>
      <c r="C9" s="20">
        <v>492</v>
      </c>
      <c r="D9" s="13">
        <f>IF(C9="","",C9-546)</f>
        <v>-54</v>
      </c>
      <c r="E9" s="7">
        <f>IF(C9=0,"",INDEX(Einzelwertung!Y$3:Y$70,MATCH(B9,Einzelwertung!G$3:G$70,0)))</f>
        <v>6</v>
      </c>
      <c r="F9" s="3"/>
      <c r="G9" s="14">
        <v>5</v>
      </c>
      <c r="H9" s="95"/>
      <c r="I9" s="20"/>
      <c r="J9" s="13">
        <f>IF(I9="","",I9-546)</f>
      </c>
      <c r="K9" s="7">
        <f>IF(I9=0,"",INDEX(Einzelwertung!Y$3:Y$70,MATCH(H9,Einzelwertung!G$3:G$70,0)))</f>
      </c>
      <c r="M9" s="26">
        <f>IF(Z$7=0,"",RANK(P9,$P$7:$P$14))</f>
        <v>3</v>
      </c>
      <c r="N9" s="64" t="str">
        <f>IF($AA$7=0,"",INDEX(Y$7:Y$14,MATCH(O9,AB$7:AB$14,0)))</f>
        <v>Tele / Post 2</v>
      </c>
      <c r="O9" s="28">
        <f>IF($AA$14&gt;0,"",LARGE(AB$7:AB$14,ROW()-6))</f>
        <v>2139.02</v>
      </c>
      <c r="P9" s="39">
        <f>IF($AA$14&gt;0,"",LARGE(Z$7:Z$14,ROW()-6))</f>
        <v>2139</v>
      </c>
      <c r="Q9" s="29">
        <f>IF($AA$7=0," ",($O$7-O9)*-1)</f>
        <v>-41.99000000000024</v>
      </c>
      <c r="R9" s="30">
        <f>IF($AA$7=0," ",(O8-O9)*-1)</f>
        <v>-15.0300000000002</v>
      </c>
      <c r="S9" s="38">
        <f>'6.Sptg'!U9</f>
        <v>1.0179999999999993</v>
      </c>
      <c r="T9" s="38">
        <v>0.003</v>
      </c>
      <c r="U9" s="43">
        <f t="shared" si="0"/>
        <v>1.0209999999999992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2181</v>
      </c>
      <c r="D10" s="21">
        <f>SUM(D5:D9,IF(A10=5,-MIN(D5:D9)))</f>
        <v>-3</v>
      </c>
      <c r="E10" s="47"/>
      <c r="F10" s="3"/>
      <c r="G10" s="19">
        <f>COUNT(I5:I9)</f>
        <v>4</v>
      </c>
      <c r="H10" s="22" t="s">
        <v>6</v>
      </c>
      <c r="I10" s="21">
        <f>SUM(I5:I9,IF(G10=5,-MIN(I5:I9)))</f>
        <v>2139</v>
      </c>
      <c r="J10" s="21">
        <f>SUM(J5:J9,IF(G10=5,-MIN(J5:J9)))</f>
        <v>-45</v>
      </c>
      <c r="K10" s="47"/>
      <c r="M10" s="138">
        <f>IF(Z$7=0,"",RANK(P10,$P$7:$P$14))</f>
        <v>4</v>
      </c>
      <c r="N10" s="65" t="str">
        <f>IF($AA$7=0,"",INDEX(Y$7:Y$14,MATCH(O10,AB$7:AB$14,0)))</f>
        <v>OLB</v>
      </c>
      <c r="O10" s="28">
        <f>IF($AA$14&gt;0,"",LARGE(AB$7:AB$14,ROW()-6))</f>
        <v>2123.04</v>
      </c>
      <c r="P10" s="39">
        <f>IF($AA$14&gt;0,"",LARGE(Z$7:Z$14,ROW()-6))</f>
        <v>2123</v>
      </c>
      <c r="Q10" s="29">
        <f>IF($AA$7=0," ",($O$7-O10)*-1)</f>
        <v>-57.970000000000255</v>
      </c>
      <c r="R10" s="30">
        <f>IF($AA$7=0," ",(O9-O10)*-1)</f>
        <v>-15.980000000000018</v>
      </c>
      <c r="S10" s="38">
        <f>'6.Sptg'!U10</f>
        <v>16.024</v>
      </c>
      <c r="T10" s="38">
        <v>0.004</v>
      </c>
      <c r="U10" s="43">
        <f t="shared" si="0"/>
        <v>18.028000000000002</v>
      </c>
      <c r="V10" s="38">
        <f t="shared" si="1"/>
        <v>4</v>
      </c>
      <c r="W10" s="38">
        <f>IF($Z$10=0,0,INDEX(AD$8:AD$15,MATCH(V10,AC$8:AC$15)))</f>
        <v>2</v>
      </c>
      <c r="X10" s="4">
        <v>0.04</v>
      </c>
      <c r="Y10" s="37" t="str">
        <f>$G$13</f>
        <v>OLB</v>
      </c>
      <c r="Z10" s="4">
        <f>$I$19</f>
        <v>2123</v>
      </c>
      <c r="AB10" s="4">
        <f t="shared" si="2"/>
        <v>2123.04</v>
      </c>
      <c r="AC10" s="4">
        <v>3</v>
      </c>
      <c r="AD10" s="4">
        <v>3</v>
      </c>
      <c r="AH10" s="4">
        <f>MATCH(AI10,Einzelwertung!G$3:G$70,0)</f>
        <v>8</v>
      </c>
      <c r="AI10" s="4" t="str">
        <f>H7</f>
        <v>J. Künken</v>
      </c>
    </row>
    <row r="11" spans="1:35" s="4" customFormat="1" ht="30" customHeight="1">
      <c r="A11" s="19">
        <f>COUNT(#REF!)</f>
        <v>0</v>
      </c>
      <c r="B11" s="16"/>
      <c r="C11" s="174"/>
      <c r="D11" s="174"/>
      <c r="E11" s="140"/>
      <c r="F11" s="3"/>
      <c r="G11" s="19">
        <f>COUNT(#REF!)</f>
        <v>0</v>
      </c>
      <c r="H11" s="16"/>
      <c r="I11" s="174"/>
      <c r="J11" s="174"/>
      <c r="K11" s="140"/>
      <c r="M11" s="139">
        <f>IF(Z$7=0,"",RANK(P11,$P$7:$P$14))</f>
        <v>5</v>
      </c>
      <c r="N11" s="97" t="str">
        <f>IF($AA$7=0,"",INDEX(Y$7:Y$14,MATCH(O11,AB$7:AB$14,0)))</f>
        <v>KDO</v>
      </c>
      <c r="O11" s="150">
        <f>IF($AA$14&gt;0,"",LARGE(AB$7:AB$14,ROW()-6))</f>
        <v>2045.06</v>
      </c>
      <c r="P11" s="39">
        <f>IF($AA$14&gt;0,"",LARGE(Z$7:Z$14,ROW()-6))</f>
        <v>2045</v>
      </c>
      <c r="Q11" s="100">
        <f>IF($AA$7=0," ",($O$7-O11)*-1)</f>
        <v>-135.95000000000027</v>
      </c>
      <c r="R11" s="125">
        <f>IF($AA$7=0," ",(O10-O11)*-1)</f>
        <v>-77.98000000000002</v>
      </c>
      <c r="S11" s="38">
        <f>'6.Sptg'!U11</f>
        <v>27.03</v>
      </c>
      <c r="T11" s="38">
        <v>0.005</v>
      </c>
      <c r="U11" s="43">
        <f t="shared" si="0"/>
        <v>31.035</v>
      </c>
      <c r="V11" s="38">
        <f t="shared" si="1"/>
        <v>2</v>
      </c>
      <c r="W11" s="38">
        <f>IF($Z$11=0,0,INDEX(AD$8:AD$15,MATCH(V11,AC$8:AC$15)))</f>
        <v>4</v>
      </c>
      <c r="X11" s="4">
        <v>0.05</v>
      </c>
      <c r="Y11" s="37" t="str">
        <f>$A$22</f>
        <v>Stadt Oldenburg</v>
      </c>
      <c r="Z11" s="4">
        <f>$C$28</f>
        <v>2154</v>
      </c>
      <c r="AB11" s="4">
        <f t="shared" si="2"/>
        <v>2154.05</v>
      </c>
      <c r="AC11" s="4">
        <v>4</v>
      </c>
      <c r="AD11" s="4">
        <v>2</v>
      </c>
      <c r="AH11" s="4">
        <f>MATCH(AI11,Einzelwertung!G$3:G$70,0)</f>
        <v>7</v>
      </c>
      <c r="AI11" s="4" t="str">
        <f>H8</f>
        <v>H. Kliche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3"/>
      <c r="P12" s="104"/>
      <c r="Q12" s="105"/>
      <c r="R12" s="105"/>
      <c r="S12" s="38">
        <f>'6.Sptg'!U12</f>
        <v>9.036</v>
      </c>
      <c r="T12" s="38">
        <v>0.006</v>
      </c>
      <c r="U12" s="43">
        <f t="shared" si="0"/>
        <v>10.042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2045</v>
      </c>
      <c r="AB12" s="4">
        <f t="shared" si="2"/>
        <v>2045.06</v>
      </c>
      <c r="AC12" s="4">
        <v>5</v>
      </c>
      <c r="AD12" s="4">
        <v>1</v>
      </c>
      <c r="AH12" s="4" t="e">
        <f>MATCH(AI12,Einzelwertung!G$3:G$70,0)</f>
        <v>#N/A</v>
      </c>
      <c r="AI12" s="4">
        <f>H9</f>
        <v>0</v>
      </c>
    </row>
    <row r="13" spans="1:35" s="4" customFormat="1" ht="30" customHeight="1">
      <c r="A13" s="196">
        <f>'1.Sptg'!$A$13</f>
        <v>0</v>
      </c>
      <c r="B13" s="196"/>
      <c r="C13" s="143" t="s">
        <v>0</v>
      </c>
      <c r="D13" s="144" t="s">
        <v>5</v>
      </c>
      <c r="E13" s="145" t="s">
        <v>8</v>
      </c>
      <c r="F13" s="3"/>
      <c r="G13" s="197" t="str">
        <f>'1.Sptg'!$G$13</f>
        <v>OLB</v>
      </c>
      <c r="H13" s="198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>
        <f>IF(C14=0,"",INDEX(Einzelwertung!Y$3:Y$70,MATCH(B14,Einzelwertung!G$3:G$70,0)))</f>
      </c>
      <c r="F14" s="3"/>
      <c r="G14" s="7">
        <v>1</v>
      </c>
      <c r="H14" s="95" t="s">
        <v>100</v>
      </c>
      <c r="I14" s="20">
        <v>476</v>
      </c>
      <c r="J14" s="13">
        <f>IF(I14="","",I14-546)</f>
        <v>-70</v>
      </c>
      <c r="K14" s="7">
        <f>IF(I14=0,"",INDEX(Einzelwertung!Y$3:Y$70,MATCH(H14,Einzelwertung!G$3:G$70,0)))</f>
        <v>5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>
        <f>IF(C15=0,"",INDEX(Einzelwertung!Y$3:Y$70,MATCH(B15,Einzelwertung!G$3:G$70,0)))</f>
      </c>
      <c r="F15" s="3"/>
      <c r="G15" s="7">
        <v>2</v>
      </c>
      <c r="H15" s="95" t="s">
        <v>87</v>
      </c>
      <c r="I15" s="20">
        <v>524</v>
      </c>
      <c r="J15" s="13">
        <f>IF(I15="","",I15-546)</f>
        <v>-22</v>
      </c>
      <c r="K15" s="7">
        <f>IF(I15=0,"",INDEX(Einzelwertung!Y$3:Y$70,MATCH(H15,Einzelwertung!G$3:G$70,0)))</f>
        <v>12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>
        <f>IF(C16=0,"",INDEX(Einzelwertung!Y$3:Y$70,MATCH(B16,Einzelwertung!G$3:G$70,0)))</f>
      </c>
      <c r="F16" s="3"/>
      <c r="G16" s="7">
        <v>3</v>
      </c>
      <c r="H16" s="95" t="s">
        <v>86</v>
      </c>
      <c r="I16" s="20">
        <v>521</v>
      </c>
      <c r="J16" s="13">
        <f>IF(I16="","",I16-546)</f>
        <v>-25</v>
      </c>
      <c r="K16" s="7">
        <f>IF(I16=0,"",INDEX(Einzelwertung!Y$3:Y$70,MATCH(H16,Einzelwertung!G$3:G$70,0)))</f>
        <v>11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>
        <f>IF(C17=0,"",INDEX(Einzelwertung!Y$3:Y$70,MATCH(B17,Einzelwertung!G$3:G$70,0)))</f>
      </c>
      <c r="F17" s="3"/>
      <c r="G17" s="7">
        <v>4</v>
      </c>
      <c r="H17" s="95" t="s">
        <v>108</v>
      </c>
      <c r="I17" s="20">
        <v>531</v>
      </c>
      <c r="J17" s="13">
        <f>IF(I17="","",I17-546)</f>
        <v>-15</v>
      </c>
      <c r="K17" s="7">
        <f>IF(I17=0,"",INDEX(Einzelwertung!Y$3:Y$70,MATCH(H17,Einzelwertung!G$3:G$70,0)))</f>
        <v>13</v>
      </c>
      <c r="L17" s="10"/>
      <c r="M17" s="177" t="s">
        <v>51</v>
      </c>
      <c r="N17" s="178"/>
      <c r="O17" s="179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>
        <f>IF(C18=0,"",INDEX(Einzelwertung!Y$3:Y$70,MATCH(B18,Einzelwertung!G$3:G$70,0)))</f>
      </c>
      <c r="F18" s="3"/>
      <c r="G18" s="14">
        <v>5</v>
      </c>
      <c r="H18" s="95" t="s">
        <v>88</v>
      </c>
      <c r="I18" s="20">
        <v>547</v>
      </c>
      <c r="J18" s="13">
        <f>IF(I18="","",I18-546)</f>
        <v>1</v>
      </c>
      <c r="K18" s="7">
        <f>IF(I18=0,"",INDEX(Einzelwertung!Y$3:Y$70,MATCH(H18,Einzelwertung!G$3:G$70,0)))</f>
        <v>19</v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5</v>
      </c>
      <c r="H19" s="22" t="s">
        <v>6</v>
      </c>
      <c r="I19" s="18">
        <f>SUM(I14:I18,IF(G19=5,-MIN(I14:I18)))</f>
        <v>2123</v>
      </c>
      <c r="J19" s="18">
        <f>SUM(J14:J18,IF(G19=5,-MIN(J14:J18)))</f>
        <v>-61</v>
      </c>
      <c r="K19" s="119"/>
      <c r="L19" s="137">
        <f>ROUNDDOWN(O19,)</f>
        <v>31</v>
      </c>
      <c r="M19" s="48">
        <f>IF($AA$7=0,"",RANK(L19,L$19:L$26))</f>
        <v>1</v>
      </c>
      <c r="N19" s="44" t="str">
        <f>IF($AA$7=0,"",INDEX(Y$7:Y$14,MATCH(O19,U$7:U$14,0)))</f>
        <v>Stadt Oldenburg</v>
      </c>
      <c r="O19" s="35">
        <f>IF($AA$7=0,"",LARGE(U$7:U$14,1))</f>
        <v>31.035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64"/>
      <c r="D20" s="164"/>
      <c r="E20" s="39"/>
      <c r="F20" s="3"/>
      <c r="G20" s="19">
        <f>COUNT(#REF!)</f>
        <v>0</v>
      </c>
      <c r="H20" s="16"/>
      <c r="I20" s="164"/>
      <c r="J20" s="164"/>
      <c r="K20" s="39"/>
      <c r="L20" s="137">
        <f aca="true" t="shared" si="3" ref="L20:L37">ROUNDDOWN(O20,)</f>
        <v>26</v>
      </c>
      <c r="M20" s="27">
        <f>IF($AA$7=0,"",RANK(L20,L$19:L$26))</f>
        <v>2</v>
      </c>
      <c r="N20" s="49" t="str">
        <f>IF($AA$7=0,"",INDEX(Y$7:Y$14,MATCH(O20,U$7:U$14,0)))</f>
        <v>VWG</v>
      </c>
      <c r="O20" s="50">
        <f>IF($AA$7=0,"",LARGE(U$7:U$14,2))</f>
        <v>26.007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3"/>
        <v>23</v>
      </c>
      <c r="M21" s="27">
        <f>IF($AA$7=0,"",RANK(L21,L$19:L$26))</f>
        <v>3</v>
      </c>
      <c r="N21" s="49" t="str">
        <f>IF($AA$7=0,"",INDEX(Y$7:Y$14,MATCH(O21,U$7:U$14,0)))</f>
        <v>Tele / Post 2</v>
      </c>
      <c r="O21" s="50">
        <f>IF($AA$7=0,"",LARGE(U$7:U$14,3))</f>
        <v>23.014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32</v>
      </c>
      <c r="AI21" s="4" t="str">
        <f>H17</f>
        <v>H. Bendfeldt</v>
      </c>
    </row>
    <row r="22" spans="1:35" s="4" customFormat="1" ht="30" customHeight="1">
      <c r="A22" s="197" t="str">
        <f>'1.Sptg'!$A$22</f>
        <v>Stadt Oldenburg</v>
      </c>
      <c r="B22" s="198"/>
      <c r="C22" s="17" t="s">
        <v>0</v>
      </c>
      <c r="D22" s="15" t="s">
        <v>5</v>
      </c>
      <c r="E22" s="7" t="s">
        <v>8</v>
      </c>
      <c r="F22" s="3"/>
      <c r="G22" s="197" t="str">
        <f>'1.Sptg'!$G$22</f>
        <v>KDO</v>
      </c>
      <c r="H22" s="198"/>
      <c r="I22" s="17" t="s">
        <v>0</v>
      </c>
      <c r="J22" s="15" t="s">
        <v>5</v>
      </c>
      <c r="K22" s="7" t="s">
        <v>8</v>
      </c>
      <c r="L22" s="137">
        <f t="shared" si="3"/>
        <v>18</v>
      </c>
      <c r="M22" s="12">
        <f>IF($AA$7=0,"",RANK(L22,L$19:L$26))</f>
        <v>4</v>
      </c>
      <c r="N22" s="51" t="str">
        <f>IF($AA$7=0,"",INDEX(Y$7:Y$14,MATCH(O22,U$7:U$14,0)))</f>
        <v>OLB</v>
      </c>
      <c r="O22" s="52">
        <f>IF($AA$7=0,"",LARGE(U$7:U$14,4))</f>
        <v>18.028000000000002</v>
      </c>
      <c r="P22" s="42"/>
      <c r="Q22" s="23"/>
      <c r="R22" s="23"/>
      <c r="S22" s="6"/>
      <c r="T22" s="6"/>
      <c r="U22" s="40"/>
      <c r="W22" s="11"/>
      <c r="Y22" s="37"/>
      <c r="AH22" s="4">
        <f>MATCH(AI22,Einzelwertung!G$3:G$70,0)</f>
        <v>15</v>
      </c>
      <c r="AI22" s="4" t="str">
        <f>H18</f>
        <v>M. Flerlage</v>
      </c>
    </row>
    <row r="23" spans="1:35" s="4" customFormat="1" ht="30" customHeight="1">
      <c r="A23" s="7">
        <v>1</v>
      </c>
      <c r="B23" s="95" t="s">
        <v>97</v>
      </c>
      <c r="C23" s="20">
        <v>552</v>
      </c>
      <c r="D23" s="13">
        <f>IF(C23="","",C23-546)</f>
        <v>6</v>
      </c>
      <c r="E23" s="7">
        <f>IF(C23=0,"",INDEX(Einzelwertung!Y$3:Y$70,MATCH(B23,Einzelwertung!G$3:G$70,0)))</f>
        <v>22</v>
      </c>
      <c r="F23" s="5"/>
      <c r="G23" s="7">
        <v>1</v>
      </c>
      <c r="H23" s="95" t="s">
        <v>89</v>
      </c>
      <c r="I23" s="20">
        <v>536</v>
      </c>
      <c r="J23" s="13">
        <f>IF(I23="","",I23-546)</f>
        <v>-10</v>
      </c>
      <c r="K23" s="7">
        <f>IF(I23=0,"",INDEX(Einzelwertung!Y$3:Y$70,MATCH(H23,Einzelwertung!G$3:G$70,0)))</f>
        <v>15</v>
      </c>
      <c r="L23" s="137">
        <f t="shared" si="3"/>
        <v>10</v>
      </c>
      <c r="M23" s="141">
        <f>IF($AA$7=0,"",RANK(L23,L$19:L$26))</f>
        <v>5</v>
      </c>
      <c r="N23" s="107" t="str">
        <f>IF($AA$7=0,"",INDEX(Y$7:Y$14,MATCH(O23,U$7:U$14,0)))</f>
        <v>KDO</v>
      </c>
      <c r="O23" s="108">
        <f>IF($AA$7=0,"",LARGE(U$7:U$14,5))</f>
        <v>10.042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24</v>
      </c>
      <c r="AI23" s="4" t="str">
        <f>B23</f>
        <v>U. Schütte</v>
      </c>
    </row>
    <row r="24" spans="1:35" s="4" customFormat="1" ht="30" customHeight="1">
      <c r="A24" s="7">
        <v>2</v>
      </c>
      <c r="B24" s="95" t="s">
        <v>96</v>
      </c>
      <c r="C24" s="20">
        <v>536</v>
      </c>
      <c r="D24" s="13">
        <f>IF(C24="","",C24-546)</f>
        <v>-10</v>
      </c>
      <c r="E24" s="7">
        <f>IF(C24=0,"",INDEX(Einzelwertung!Y$3:Y$70,MATCH(B24,Einzelwertung!G$3:G$70,0)))</f>
        <v>15</v>
      </c>
      <c r="F24" s="5"/>
      <c r="G24" s="7">
        <v>2</v>
      </c>
      <c r="H24" s="95" t="s">
        <v>91</v>
      </c>
      <c r="I24" s="20">
        <v>564</v>
      </c>
      <c r="J24" s="13">
        <f>IF(I24="","",I24-546)</f>
        <v>18</v>
      </c>
      <c r="K24" s="7">
        <f>IF(I24=0,"",INDEX(Einzelwertung!Y$3:Y$70,MATCH(H24,Einzelwertung!G$3:G$70,0)))</f>
        <v>24</v>
      </c>
      <c r="L24" s="137">
        <f t="shared" si="3"/>
        <v>0</v>
      </c>
      <c r="M24" s="109"/>
      <c r="N24" s="110"/>
      <c r="O24" s="103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23</v>
      </c>
      <c r="AI24" s="4" t="str">
        <f>B24</f>
        <v>H. Hobbiesiefken</v>
      </c>
    </row>
    <row r="25" spans="1:35" s="4" customFormat="1" ht="30" customHeight="1">
      <c r="A25" s="7">
        <v>3</v>
      </c>
      <c r="B25" s="95" t="s">
        <v>94</v>
      </c>
      <c r="C25" s="20">
        <v>556</v>
      </c>
      <c r="D25" s="13">
        <f>IF(C25="","",C25-546)</f>
        <v>10</v>
      </c>
      <c r="E25" s="7">
        <f>IF(C25=0,"",INDEX(Einzelwertung!Y$3:Y$70,MATCH(B25,Einzelwertung!G$3:G$70,0)))</f>
        <v>23</v>
      </c>
      <c r="F25" s="5"/>
      <c r="G25" s="7">
        <v>3</v>
      </c>
      <c r="H25" s="95" t="s">
        <v>92</v>
      </c>
      <c r="I25" s="20">
        <v>505</v>
      </c>
      <c r="J25" s="13">
        <f>IF(I25="","",I25-546)</f>
        <v>-41</v>
      </c>
      <c r="K25" s="7">
        <f>IF(I25=0,"",INDEX(Einzelwertung!Y$3:Y$70,MATCH(H25,Einzelwertung!G$3:G$70,0)))</f>
        <v>7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21</v>
      </c>
      <c r="AI25" s="4" t="str">
        <f>B25</f>
        <v>R. Heye</v>
      </c>
    </row>
    <row r="26" spans="1:35" s="4" customFormat="1" ht="30" customHeight="1">
      <c r="A26" s="7">
        <v>4</v>
      </c>
      <c r="B26" s="95" t="s">
        <v>95</v>
      </c>
      <c r="C26" s="20">
        <v>510</v>
      </c>
      <c r="D26" s="13">
        <f>IF(C26="","",C26-546)</f>
        <v>-36</v>
      </c>
      <c r="E26" s="7">
        <f>IF(C26=0,"",INDEX(Einzelwertung!Y$3:Y$70,MATCH(B26,Einzelwertung!G$3:G$70,0)))</f>
        <v>9</v>
      </c>
      <c r="F26" s="5"/>
      <c r="G26" s="7">
        <v>4</v>
      </c>
      <c r="H26" s="95" t="s">
        <v>93</v>
      </c>
      <c r="I26" s="20">
        <v>440</v>
      </c>
      <c r="J26" s="13">
        <f>IF(I26="","",I26-546)</f>
        <v>-106</v>
      </c>
      <c r="K26" s="7">
        <f>IF(I26=0,"",INDEX(Einzelwertung!Y$3:Y$70,MATCH(H26,Einzelwertung!G$3:G$70,0)))</f>
        <v>4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22</v>
      </c>
      <c r="AI26" s="4" t="str">
        <f>B26</f>
        <v>J. Hanken</v>
      </c>
    </row>
    <row r="27" spans="1:35" s="4" customFormat="1" ht="30" customHeight="1">
      <c r="A27" s="14">
        <v>5</v>
      </c>
      <c r="B27" s="95"/>
      <c r="C27" s="20"/>
      <c r="D27" s="13">
        <f>IF(C27="","",C27-546)</f>
      </c>
      <c r="E27" s="7">
        <f>IF(C27=0,"",INDEX(Einzelwertung!Y$3:Y$70,MATCH(B27,Einzelwertung!G$3:G$70,0)))</f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IF(I27=0,"",INDEX(Einzelwertung!Y$3:Y$70,MATCH(H27,Einzelwertung!G$3:G$70,0)))</f>
      </c>
      <c r="L27" s="137"/>
      <c r="O27" s="47"/>
      <c r="AH27" s="4" t="e">
        <f>MATCH(AI27,Einzelwertung!G$3:G$70,0)</f>
        <v>#N/A</v>
      </c>
      <c r="AI27" s="4">
        <f>B27</f>
        <v>0</v>
      </c>
    </row>
    <row r="28" spans="1:35" s="4" customFormat="1" ht="30" customHeight="1">
      <c r="A28" s="19">
        <f>COUNT(C23:C27)</f>
        <v>4</v>
      </c>
      <c r="B28" s="22" t="s">
        <v>6</v>
      </c>
      <c r="C28" s="21">
        <f>SUM(C23:C27,IF(A28=5,-MIN(C23:C27)))</f>
        <v>2154</v>
      </c>
      <c r="D28" s="21">
        <f>SUM(D23:D27,IF(A28=5,-MIN(D23:D27)))</f>
        <v>-30</v>
      </c>
      <c r="E28" s="47"/>
      <c r="F28" s="5"/>
      <c r="G28" s="19">
        <f>COUNT(I23:I27)</f>
        <v>4</v>
      </c>
      <c r="H28" s="22" t="s">
        <v>6</v>
      </c>
      <c r="I28" s="21">
        <f>SUM(I23:I27,IF(G28=5,-MIN(I23:I27)))</f>
        <v>2045</v>
      </c>
      <c r="J28" s="21">
        <f>SUM(J23:J27,IF(G28=5,-MIN(J23:J27)))</f>
        <v>-139</v>
      </c>
      <c r="K28" s="47"/>
      <c r="L28" s="137"/>
      <c r="M28" s="168" t="s">
        <v>52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70"/>
      <c r="AH28" s="4">
        <f>MATCH(AI28,Einzelwertung!G$3:G$70,0)</f>
        <v>16</v>
      </c>
      <c r="AI28" s="4" t="str">
        <f>H23</f>
        <v>H. Bruns</v>
      </c>
    </row>
    <row r="29" spans="1:35" s="4" customFormat="1" ht="30" customHeight="1">
      <c r="A29" s="19">
        <f>COUNT(#REF!)</f>
        <v>0</v>
      </c>
      <c r="B29" s="16"/>
      <c r="C29" s="164"/>
      <c r="D29" s="164"/>
      <c r="E29" s="39"/>
      <c r="F29" s="5"/>
      <c r="G29" s="19">
        <f>COUNT(#REF!)</f>
        <v>0</v>
      </c>
      <c r="H29" s="16"/>
      <c r="I29" s="164"/>
      <c r="J29" s="164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18</v>
      </c>
      <c r="AI29" s="4" t="str">
        <f>H24</f>
        <v>H. Harsche</v>
      </c>
    </row>
    <row r="30" spans="6:35" s="4" customFormat="1" ht="30" customHeight="1">
      <c r="F30" s="5"/>
      <c r="L30" s="137">
        <f t="shared" si="3"/>
        <v>178</v>
      </c>
      <c r="M30" s="48">
        <f>IF($AA$7=0,"",RANK(L30,L$30:L$37))</f>
        <v>1</v>
      </c>
      <c r="N30" s="34" t="str">
        <f>IF($AA$7=0,"",Einzelwertung!A3)</f>
        <v>T. Fromhage</v>
      </c>
      <c r="O30" s="81">
        <f>IF($AA$7=0,"",Einzelwertung!C3)</f>
        <v>178.0004</v>
      </c>
      <c r="P30" s="73"/>
      <c r="Q30" s="208" t="str">
        <f>IF($AA$7=0,"",Einzelwertung!B3)</f>
        <v>VWG</v>
      </c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10"/>
      <c r="AH30" s="4">
        <f>MATCH(AI30,Einzelwertung!G$3:G$70,0)</f>
        <v>19</v>
      </c>
      <c r="AI30" s="4" t="str">
        <f>H25</f>
        <v>M. Schlömer</v>
      </c>
    </row>
    <row r="31" spans="1:35" s="4" customFormat="1" ht="30" customHeight="1">
      <c r="A31" s="204"/>
      <c r="B31" s="204"/>
      <c r="C31" s="112"/>
      <c r="D31" s="113"/>
      <c r="E31" s="113"/>
      <c r="F31" s="8"/>
      <c r="G31" s="204"/>
      <c r="H31" s="204"/>
      <c r="I31" s="112"/>
      <c r="J31" s="113"/>
      <c r="K31" s="113"/>
      <c r="L31" s="137">
        <f t="shared" si="3"/>
        <v>172</v>
      </c>
      <c r="M31" s="27">
        <f aca="true" t="shared" si="4" ref="M31:M37">IF($AA$7=0,"",RANK(L31,L$30:L$37))</f>
        <v>2</v>
      </c>
      <c r="N31" s="31" t="str">
        <f>IF($AA$7=0,"",Einzelwertung!A4)</f>
        <v>U. Schütte</v>
      </c>
      <c r="O31" s="82">
        <f>IF($AA$7=0,"",Einzelwertung!C4)</f>
        <v>172.0024</v>
      </c>
      <c r="P31" s="28"/>
      <c r="Q31" s="205" t="str">
        <f>IF($AA$7=0,"",Einzelwertung!B4)</f>
        <v>Stadt Oldenburg</v>
      </c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7"/>
      <c r="AH31" s="4">
        <f>MATCH(AI31,Einzelwertung!G$3:G$70,0)</f>
        <v>20</v>
      </c>
      <c r="AI31" s="4" t="str">
        <f>H26</f>
        <v>K. Luers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159</v>
      </c>
      <c r="M32" s="27">
        <f t="shared" si="4"/>
        <v>3</v>
      </c>
      <c r="N32" s="31" t="str">
        <f>IF($AA$7=0,"",Einzelwertung!A5)</f>
        <v>R. Heye</v>
      </c>
      <c r="O32" s="82">
        <f>IF($AA$7=0,"",Einzelwertung!C5)</f>
        <v>159.00209999999998</v>
      </c>
      <c r="P32" s="28"/>
      <c r="Q32" s="205" t="str">
        <f>IF($AA$7=0,"",Einzelwertung!B5)</f>
        <v>Stadt Oldenburg</v>
      </c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7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27">
        <f t="shared" si="4"/>
        <v>4</v>
      </c>
      <c r="N33" s="32" t="str">
        <f>IF($AA$7=0,"",Einzelwertung!A6)</f>
        <v>J. Künken</v>
      </c>
      <c r="O33" s="89">
        <f>IF($AA$7=0,"",Einzelwertung!C6)</f>
        <v>143.0008</v>
      </c>
      <c r="P33" s="33"/>
      <c r="Q33" s="190" t="str">
        <f>IF($AA$7=0,"",Einzelwertung!B6)</f>
        <v>Tele / Post 2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27">
        <f t="shared" si="4"/>
        <v>5</v>
      </c>
      <c r="N34" s="32" t="str">
        <f>IF($AA$7=0,"",Einzelwertung!A7)</f>
        <v>H. Tietz</v>
      </c>
      <c r="O34" s="89">
        <f>IF($AA$7=0,"",Einzelwertung!C7)</f>
        <v>142.0006</v>
      </c>
      <c r="P34" s="33"/>
      <c r="Q34" s="190" t="str">
        <f>IF($AA$7=0,"",Einzelwertung!B7)</f>
        <v>Tele / Post 2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131</v>
      </c>
      <c r="M35" s="27">
        <f t="shared" si="4"/>
        <v>6</v>
      </c>
      <c r="N35" s="32" t="str">
        <f>IF($AA$7=0,"",Einzelwertung!A8)</f>
        <v>H. Bruns</v>
      </c>
      <c r="O35" s="89">
        <f>IF($AA$7=0,"",Einzelwertung!C8)</f>
        <v>131.0016</v>
      </c>
      <c r="P35" s="33"/>
      <c r="Q35" s="190" t="str">
        <f>IF($AA$7=0,"",Einzelwertung!B8)</f>
        <v>KDO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121</v>
      </c>
      <c r="M36" s="27">
        <f t="shared" si="4"/>
        <v>7</v>
      </c>
      <c r="N36" s="32" t="str">
        <f>IF($AA$7=0,"",Einzelwertung!A9)</f>
        <v>H. Harsche</v>
      </c>
      <c r="O36" s="89">
        <f>IF($AA$7=0,"",Einzelwertung!C9)</f>
        <v>121.0018</v>
      </c>
      <c r="P36" s="33"/>
      <c r="Q36" s="190" t="str">
        <f>IF($AA$7=0,"",Einzelwertung!B9)</f>
        <v>KDO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121</v>
      </c>
      <c r="M37" s="56">
        <f t="shared" si="4"/>
        <v>7</v>
      </c>
      <c r="N37" s="72" t="str">
        <f>IF($AA$7=0,"",Einzelwertung!A10)</f>
        <v>H. Frerichs</v>
      </c>
      <c r="O37" s="90">
        <f>IF($AA$7=0,"",Einzelwertung!C10)</f>
        <v>121.0003</v>
      </c>
      <c r="P37" s="57"/>
      <c r="Q37" s="193" t="str">
        <f>IF($AA$7=0,"",Einzelwertung!B10)</f>
        <v>VWG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64"/>
      <c r="D38" s="164"/>
      <c r="E38" s="39"/>
      <c r="G38" s="19">
        <f>COUNT(#REF!)</f>
        <v>0</v>
      </c>
      <c r="H38" s="16"/>
      <c r="I38" s="164"/>
      <c r="J38" s="164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G22:H22"/>
    <mergeCell ref="A13:B13"/>
    <mergeCell ref="G13:H13"/>
    <mergeCell ref="A1:R1"/>
    <mergeCell ref="A4:B4"/>
    <mergeCell ref="G4:H4"/>
    <mergeCell ref="M5:R5"/>
    <mergeCell ref="M17:O17"/>
    <mergeCell ref="A2:R2"/>
    <mergeCell ref="Q6:Q7"/>
    <mergeCell ref="R6:R7"/>
    <mergeCell ref="Q34:AE34"/>
    <mergeCell ref="Q35:AE35"/>
    <mergeCell ref="Q36:AE36"/>
    <mergeCell ref="I11:J11"/>
    <mergeCell ref="Q29:AE29"/>
    <mergeCell ref="C20:D20"/>
    <mergeCell ref="I20:J20"/>
    <mergeCell ref="Q30:AE30"/>
    <mergeCell ref="M28:AE28"/>
    <mergeCell ref="C11:D11"/>
    <mergeCell ref="A31:B31"/>
    <mergeCell ref="G31:H31"/>
    <mergeCell ref="C29:D29"/>
    <mergeCell ref="I29:J29"/>
    <mergeCell ref="A22:B22"/>
    <mergeCell ref="Q37:AE37"/>
    <mergeCell ref="C38:D38"/>
    <mergeCell ref="I38:J38"/>
    <mergeCell ref="Q31:AE31"/>
    <mergeCell ref="Q32:AE32"/>
    <mergeCell ref="Q33:AE33"/>
  </mergeCells>
  <conditionalFormatting sqref="I10:K10 I19:K19 I28:K28 I37:K37 C10:E10 C28:E28 C19:E19 C37:E37">
    <cfRule type="cellIs" priority="61" dxfId="59" operator="equal" stopIfTrue="1">
      <formula>0</formula>
    </cfRule>
  </conditionalFormatting>
  <conditionalFormatting sqref="I11:K11 I20:K20 I29:K29 I38:K38 C11:E11 C29:E29 C20:E20 C38:E38">
    <cfRule type="cellIs" priority="60" dxfId="59" operator="lessThanOrEqual" stopIfTrue="1">
      <formula>10</formula>
    </cfRule>
  </conditionalFormatting>
  <conditionalFormatting sqref="O18:P26 O27 P29:Q37 O7:P16">
    <cfRule type="cellIs" priority="59" dxfId="59" operator="lessThanOrEqual" stopIfTrue="1">
      <formula>1</formula>
    </cfRule>
  </conditionalFormatting>
  <conditionalFormatting sqref="B5">
    <cfRule type="expression" priority="58" dxfId="19" stopIfTrue="1">
      <formula>ISNA($AH3)</formula>
    </cfRule>
  </conditionalFormatting>
  <conditionalFormatting sqref="H36">
    <cfRule type="expression" priority="57" dxfId="19" stopIfTrue="1">
      <formula>ISNA($AH42)</formula>
    </cfRule>
  </conditionalFormatting>
  <conditionalFormatting sqref="B6">
    <cfRule type="expression" priority="56" dxfId="19" stopIfTrue="1">
      <formula>ISNA($AH4)</formula>
    </cfRule>
  </conditionalFormatting>
  <conditionalFormatting sqref="B7">
    <cfRule type="expression" priority="55" dxfId="19" stopIfTrue="1">
      <formula>ISNA($AH5)</formula>
    </cfRule>
  </conditionalFormatting>
  <conditionalFormatting sqref="B8">
    <cfRule type="expression" priority="54" dxfId="19" stopIfTrue="1">
      <formula>ISNA($AH6)</formula>
    </cfRule>
  </conditionalFormatting>
  <conditionalFormatting sqref="B9">
    <cfRule type="expression" priority="53" dxfId="19" stopIfTrue="1">
      <formula>ISNA($AH7)</formula>
    </cfRule>
  </conditionalFormatting>
  <conditionalFormatting sqref="H5">
    <cfRule type="expression" priority="52" dxfId="19" stopIfTrue="1">
      <formula>ISNA($AH8)</formula>
    </cfRule>
  </conditionalFormatting>
  <conditionalFormatting sqref="H6">
    <cfRule type="expression" priority="51" dxfId="19" stopIfTrue="1">
      <formula>ISNA($AH9)</formula>
    </cfRule>
  </conditionalFormatting>
  <conditionalFormatting sqref="H7">
    <cfRule type="expression" priority="50" dxfId="19" stopIfTrue="1">
      <formula>ISNA($AH10)</formula>
    </cfRule>
  </conditionalFormatting>
  <conditionalFormatting sqref="H8">
    <cfRule type="expression" priority="49" dxfId="19" stopIfTrue="1">
      <formula>ISNA($AH11)</formula>
    </cfRule>
  </conditionalFormatting>
  <conditionalFormatting sqref="H9">
    <cfRule type="expression" priority="48" dxfId="19" stopIfTrue="1">
      <formula>ISNA($AH12)</formula>
    </cfRule>
  </conditionalFormatting>
  <conditionalFormatting sqref="B14">
    <cfRule type="expression" priority="47" dxfId="19" stopIfTrue="1">
      <formula>ISNA($AH13)</formula>
    </cfRule>
  </conditionalFormatting>
  <conditionalFormatting sqref="B15">
    <cfRule type="expression" priority="46" dxfId="19" stopIfTrue="1">
      <formula>ISNA($AH14)</formula>
    </cfRule>
  </conditionalFormatting>
  <conditionalFormatting sqref="B16">
    <cfRule type="expression" priority="45" dxfId="19" stopIfTrue="1">
      <formula>ISNA($AH15)</formula>
    </cfRule>
  </conditionalFormatting>
  <conditionalFormatting sqref="B17">
    <cfRule type="expression" priority="44" dxfId="19" stopIfTrue="1">
      <formula>ISNA($AH16)</formula>
    </cfRule>
  </conditionalFormatting>
  <conditionalFormatting sqref="B18">
    <cfRule type="expression" priority="43" dxfId="19" stopIfTrue="1">
      <formula>ISNA($AH17)</formula>
    </cfRule>
  </conditionalFormatting>
  <conditionalFormatting sqref="H14">
    <cfRule type="expression" priority="42" dxfId="19" stopIfTrue="1">
      <formula>ISNA($AH18)</formula>
    </cfRule>
  </conditionalFormatting>
  <conditionalFormatting sqref="H15">
    <cfRule type="expression" priority="41" dxfId="19" stopIfTrue="1">
      <formula>ISNA($AH19)</formula>
    </cfRule>
  </conditionalFormatting>
  <conditionalFormatting sqref="H16">
    <cfRule type="expression" priority="40" dxfId="19" stopIfTrue="1">
      <formula>ISNA($AH20)</formula>
    </cfRule>
  </conditionalFormatting>
  <conditionalFormatting sqref="H17">
    <cfRule type="expression" priority="39" dxfId="19" stopIfTrue="1">
      <formula>ISNA($AH21)</formula>
    </cfRule>
  </conditionalFormatting>
  <conditionalFormatting sqref="H18">
    <cfRule type="expression" priority="38" dxfId="19" stopIfTrue="1">
      <formula>ISNA($AH22)</formula>
    </cfRule>
  </conditionalFormatting>
  <conditionalFormatting sqref="B23">
    <cfRule type="expression" priority="37" dxfId="19" stopIfTrue="1">
      <formula>ISNA($AH23)</formula>
    </cfRule>
  </conditionalFormatting>
  <conditionalFormatting sqref="B24">
    <cfRule type="expression" priority="36" dxfId="19" stopIfTrue="1">
      <formula>ISNA($AH24)</formula>
    </cfRule>
  </conditionalFormatting>
  <conditionalFormatting sqref="B25">
    <cfRule type="expression" priority="35" dxfId="19" stopIfTrue="1">
      <formula>ISNA($AH25)</formula>
    </cfRule>
  </conditionalFormatting>
  <conditionalFormatting sqref="B26">
    <cfRule type="expression" priority="34" dxfId="19" stopIfTrue="1">
      <formula>ISNA($AH26)</formula>
    </cfRule>
  </conditionalFormatting>
  <conditionalFormatting sqref="B27">
    <cfRule type="expression" priority="33" dxfId="19" stopIfTrue="1">
      <formula>ISNA($AH27)</formula>
    </cfRule>
  </conditionalFormatting>
  <conditionalFormatting sqref="H23">
    <cfRule type="expression" priority="32" dxfId="19" stopIfTrue="1">
      <formula>ISNA($AH28)</formula>
    </cfRule>
  </conditionalFormatting>
  <conditionalFormatting sqref="H24">
    <cfRule type="expression" priority="31" dxfId="19" stopIfTrue="1">
      <formula>ISNA($AH29)</formula>
    </cfRule>
  </conditionalFormatting>
  <conditionalFormatting sqref="H25">
    <cfRule type="expression" priority="30" dxfId="19" stopIfTrue="1">
      <formula>ISNA($AH30)</formula>
    </cfRule>
  </conditionalFormatting>
  <conditionalFormatting sqref="H26">
    <cfRule type="expression" priority="29" dxfId="19" stopIfTrue="1">
      <formula>ISNA($AH31)</formula>
    </cfRule>
  </conditionalFormatting>
  <conditionalFormatting sqref="H27">
    <cfRule type="expression" priority="28" dxfId="19" stopIfTrue="1">
      <formula>ISNA($AH32)</formula>
    </cfRule>
  </conditionalFormatting>
  <conditionalFormatting sqref="B32">
    <cfRule type="expression" priority="27" dxfId="19" stopIfTrue="1">
      <formula>ISNA($AH33)</formula>
    </cfRule>
  </conditionalFormatting>
  <conditionalFormatting sqref="B33">
    <cfRule type="expression" priority="26" dxfId="19" stopIfTrue="1">
      <formula>ISNA($AH34)</formula>
    </cfRule>
  </conditionalFormatting>
  <conditionalFormatting sqref="B34">
    <cfRule type="expression" priority="25" dxfId="19" stopIfTrue="1">
      <formula>ISNA($AH35)</formula>
    </cfRule>
  </conditionalFormatting>
  <conditionalFormatting sqref="B35">
    <cfRule type="expression" priority="24" dxfId="19" stopIfTrue="1">
      <formula>ISNA($AH36)</formula>
    </cfRule>
  </conditionalFormatting>
  <conditionalFormatting sqref="B36">
    <cfRule type="expression" priority="23" dxfId="19" stopIfTrue="1">
      <formula>ISNA($AH37)</formula>
    </cfRule>
  </conditionalFormatting>
  <conditionalFormatting sqref="H32">
    <cfRule type="expression" priority="22" dxfId="19" stopIfTrue="1">
      <formula>ISNA($AH38)</formula>
    </cfRule>
  </conditionalFormatting>
  <conditionalFormatting sqref="H33">
    <cfRule type="expression" priority="21" dxfId="19" stopIfTrue="1">
      <formula>ISNA($AH39)</formula>
    </cfRule>
  </conditionalFormatting>
  <conditionalFormatting sqref="H34">
    <cfRule type="expression" priority="20" dxfId="19" stopIfTrue="1">
      <formula>ISNA($AH40)</formula>
    </cfRule>
  </conditionalFormatting>
  <conditionalFormatting sqref="H35">
    <cfRule type="expression" priority="19" dxfId="19" stopIfTrue="1">
      <formula>ISNA($AH41)</formula>
    </cfRule>
  </conditionalFormatting>
  <conditionalFormatting sqref="E5:E9">
    <cfRule type="cellIs" priority="18" dxfId="0" operator="equal" stopIfTrue="1">
      <formula>30</formula>
    </cfRule>
  </conditionalFormatting>
  <conditionalFormatting sqref="C5:C9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5:D9">
    <cfRule type="cellIs" priority="16" dxfId="0" operator="equal" stopIfTrue="1">
      <formula>MAX($D$5:$D$9,$D$14:$D$18,$D$23:$D$27,$D$32:$D$36,$J$5:$J$9,$J$14:$J$18,$J$23:$J$27,$J$32:$J$36)</formula>
    </cfRule>
  </conditionalFormatting>
  <conditionalFormatting sqref="E14:E18">
    <cfRule type="cellIs" priority="15" dxfId="0" operator="equal" stopIfTrue="1">
      <formula>30</formula>
    </cfRule>
  </conditionalFormatting>
  <conditionalFormatting sqref="C14:C18">
    <cfRule type="cellIs" priority="14" dxfId="0" operator="equal" stopIfTrue="1">
      <formula>MAX($C$5:$C$9,$C$14:$C$18,$C$23:$C$27,$C$32:$C$36,$I$5:$I$9,$I$14:$I$18,$I$23:$I$27,$I$32:$I$36)</formula>
    </cfRule>
  </conditionalFormatting>
  <conditionalFormatting sqref="D14:D18">
    <cfRule type="cellIs" priority="13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12" dxfId="0" operator="equal" stopIfTrue="1">
      <formula>30</formula>
    </cfRule>
  </conditionalFormatting>
  <conditionalFormatting sqref="C23:C27">
    <cfRule type="cellIs" priority="11" dxfId="0" operator="equal" stopIfTrue="1">
      <formula>MAX($C$5:$C$9,$C$14:$C$18,$C$23:$C$27,$C$32:$C$36,$I$5:$I$9,$I$14:$I$18,$I$23:$I$27,$I$32:$I$36)</formula>
    </cfRule>
  </conditionalFormatting>
  <conditionalFormatting sqref="D23:D27">
    <cfRule type="cellIs" priority="10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9" dxfId="0" operator="equal" stopIfTrue="1">
      <formula>30</formula>
    </cfRule>
  </conditionalFormatting>
  <conditionalFormatting sqref="I5:I9">
    <cfRule type="cellIs" priority="8" dxfId="0" operator="equal" stopIfTrue="1">
      <formula>MAX($C$5:$C$9,$C$14:$C$18,$C$23:$C$27,$C$32:$C$36,$I$5:$I$9,$I$14:$I$18,$I$23:$I$27,$I$32:$I$36)</formula>
    </cfRule>
  </conditionalFormatting>
  <conditionalFormatting sqref="J5:J9">
    <cfRule type="cellIs" priority="7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6" dxfId="0" operator="equal" stopIfTrue="1">
      <formula>30</formula>
    </cfRule>
  </conditionalFormatting>
  <conditionalFormatting sqref="I14:I18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14:J18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3" dxfId="0" operator="equal" stopIfTrue="1">
      <formula>30</formula>
    </cfRule>
  </conditionalFormatting>
  <conditionalFormatting sqref="I23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3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zoomScale="50" zoomScaleNormal="50" zoomScaleSheetLayoutView="30" zoomScalePageLayoutView="0" workbookViewId="0" topLeftCell="A10">
      <selection activeCell="I24" sqref="I2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67" t="s">
        <v>67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39.75" customHeight="1">
      <c r="A2" s="176" t="s">
        <v>114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3</v>
      </c>
      <c r="AI3" s="4" t="str">
        <f>B5</f>
        <v>H. Frerichs</v>
      </c>
    </row>
    <row r="4" spans="1:35" s="4" customFormat="1" ht="30" customHeight="1">
      <c r="A4" s="199" t="str">
        <f>'1.Sptg'!$A$4</f>
        <v>VWG</v>
      </c>
      <c r="B4" s="200"/>
      <c r="C4" s="17" t="s">
        <v>0</v>
      </c>
      <c r="D4" s="15" t="s">
        <v>5</v>
      </c>
      <c r="E4" s="7" t="s">
        <v>8</v>
      </c>
      <c r="F4" s="3"/>
      <c r="G4" s="199" t="str">
        <f>'1.Sptg'!$G$4</f>
        <v>Tele / Post 2</v>
      </c>
      <c r="H4" s="200"/>
      <c r="I4" s="17" t="s">
        <v>0</v>
      </c>
      <c r="J4" s="15" t="s">
        <v>5</v>
      </c>
      <c r="K4" s="7" t="s">
        <v>8</v>
      </c>
      <c r="S4" s="55"/>
      <c r="T4" s="55"/>
      <c r="U4" s="55"/>
      <c r="V4" s="55"/>
      <c r="W4" s="55"/>
      <c r="AH4" s="4">
        <f>MATCH(AI4,Einzelwertung!G$3:G$70,0)</f>
        <v>28</v>
      </c>
      <c r="AI4" s="4" t="str">
        <f>B6</f>
        <v>T. Jacobs</v>
      </c>
    </row>
    <row r="5" spans="1:35" s="4" customFormat="1" ht="30" customHeight="1">
      <c r="A5" s="7">
        <v>1</v>
      </c>
      <c r="B5" s="95" t="s">
        <v>77</v>
      </c>
      <c r="C5" s="20">
        <v>527</v>
      </c>
      <c r="D5" s="13">
        <f>IF(C5="","",C5-546)</f>
        <v>-19</v>
      </c>
      <c r="E5" s="7">
        <f>IF(C5=0,"",INDEX(Einzelwertung!AA$3:AA$70,MATCH(B5,Einzelwertung!G$3:G$70,0)))</f>
        <v>11</v>
      </c>
      <c r="F5" s="3"/>
      <c r="G5" s="7">
        <v>1</v>
      </c>
      <c r="H5" s="95" t="s">
        <v>80</v>
      </c>
      <c r="I5" s="20">
        <v>545</v>
      </c>
      <c r="J5" s="13">
        <f>IF(I5="","",I5-546)</f>
        <v>-1</v>
      </c>
      <c r="K5" s="7">
        <f>IF(I5=0,"",INDEX(Einzelwertung!AA$3:AA$70,MATCH(H5,Einzelwertung!G$3:G$70,0)))</f>
        <v>17</v>
      </c>
      <c r="M5" s="171" t="s">
        <v>53</v>
      </c>
      <c r="N5" s="172"/>
      <c r="O5" s="172"/>
      <c r="P5" s="172"/>
      <c r="Q5" s="172"/>
      <c r="R5" s="173"/>
      <c r="AH5" s="4">
        <f>MATCH(AI5,Einzelwertung!G$3:G$70,0)</f>
        <v>1</v>
      </c>
      <c r="AI5" s="4" t="str">
        <f>B7</f>
        <v>E. Bruns</v>
      </c>
    </row>
    <row r="6" spans="1:35" s="4" customFormat="1" ht="30" customHeight="1">
      <c r="A6" s="7">
        <v>2</v>
      </c>
      <c r="B6" s="95" t="s">
        <v>102</v>
      </c>
      <c r="C6" s="20">
        <v>486</v>
      </c>
      <c r="D6" s="13">
        <f>IF(C6="","",C6-546)</f>
        <v>-60</v>
      </c>
      <c r="E6" s="7">
        <f>IF(C6=0,"",INDEX(Einzelwertung!AA$3:AA$70,MATCH(B6,Einzelwertung!G$3:G$70,0)))</f>
        <v>7</v>
      </c>
      <c r="F6" s="3"/>
      <c r="G6" s="7">
        <v>2</v>
      </c>
      <c r="H6" s="95" t="s">
        <v>104</v>
      </c>
      <c r="I6" s="20">
        <v>530</v>
      </c>
      <c r="J6" s="13">
        <f>IF(I6="","",I6-546)</f>
        <v>-16</v>
      </c>
      <c r="K6" s="7">
        <f>IF(I6=0,"",INDEX(Einzelwertung!AA$3:AA$70,MATCH(H6,Einzelwertung!G$3:G$70,0)))</f>
        <v>12</v>
      </c>
      <c r="M6" s="58" t="s">
        <v>1</v>
      </c>
      <c r="N6" s="59" t="s">
        <v>2</v>
      </c>
      <c r="O6" s="60" t="s">
        <v>0</v>
      </c>
      <c r="P6" s="61"/>
      <c r="Q6" s="180" t="s">
        <v>3</v>
      </c>
      <c r="R6" s="182" t="s">
        <v>4</v>
      </c>
      <c r="S6" s="38" t="s">
        <v>9</v>
      </c>
      <c r="T6" s="54" t="s">
        <v>10</v>
      </c>
      <c r="U6" s="38"/>
      <c r="V6" s="38"/>
      <c r="W6" s="38"/>
      <c r="AH6" s="4">
        <f>MATCH(AI6,Einzelwertung!G$3:G$70,0)</f>
        <v>4</v>
      </c>
      <c r="AI6" s="4" t="str">
        <f>B8</f>
        <v>T. Fromhage</v>
      </c>
    </row>
    <row r="7" spans="1:35" s="4" customFormat="1" ht="30" customHeight="1">
      <c r="A7" s="7">
        <v>3</v>
      </c>
      <c r="B7" s="95" t="s">
        <v>75</v>
      </c>
      <c r="C7" s="20">
        <v>434</v>
      </c>
      <c r="D7" s="13">
        <f>IF(C7="","",C7-546)</f>
        <v>-112</v>
      </c>
      <c r="E7" s="7">
        <f>IF(C7=0,"",INDEX(Einzelwertung!AA$3:AA$70,MATCH(B7,Einzelwertung!G$3:G$70,0)))</f>
        <v>4</v>
      </c>
      <c r="F7" s="3"/>
      <c r="G7" s="7">
        <v>3</v>
      </c>
      <c r="H7" s="95" t="s">
        <v>82</v>
      </c>
      <c r="I7" s="20">
        <v>547</v>
      </c>
      <c r="J7" s="13">
        <f>IF(I7="","",I7-546)</f>
        <v>1</v>
      </c>
      <c r="K7" s="7">
        <f>IF(I7=0,"",INDEX(Einzelwertung!AA$3:AA$70,MATCH(H7,Einzelwertung!G$3:G$70,0)))</f>
        <v>19</v>
      </c>
      <c r="M7" s="26">
        <f>IF(Z$7=0,"",RANK(P7,$P$7:$P$14))</f>
        <v>1</v>
      </c>
      <c r="N7" s="63" t="str">
        <f>IF($AA$7=0,"",INDEX(Y$7:Y$14,MATCH(O7,AB$7:AB$14,0)))</f>
        <v>Stadt Oldenburg</v>
      </c>
      <c r="O7" s="35">
        <f>IF($AA$14&gt;0,"",LARGE(AB$7:AB$14,ROW()-6))</f>
        <v>2209.05</v>
      </c>
      <c r="P7" s="39">
        <f>IF($AA$14&gt;0,"",LARGE(Z$7:Z$14,ROW()-6))</f>
        <v>2209</v>
      </c>
      <c r="Q7" s="181"/>
      <c r="R7" s="183"/>
      <c r="S7" s="38">
        <f>'7.Sptg'!U7</f>
        <v>26.007</v>
      </c>
      <c r="T7" s="38">
        <v>0.001</v>
      </c>
      <c r="U7" s="43">
        <f aca="true" t="shared" si="0" ref="U7:U12">SUM(S7+T7+W7)</f>
        <v>29.008000000000003</v>
      </c>
      <c r="V7" s="38">
        <f aca="true" t="shared" si="1" ref="V7:V12">IF($Z7=0,"",RANK(Z7,Z$7:Z$14))</f>
        <v>3</v>
      </c>
      <c r="W7" s="38">
        <f>IF($Z$7=0,0,INDEX(AD$8:AD$15,MATCH(V7,AC$8:AC$15)))</f>
        <v>3</v>
      </c>
      <c r="X7" s="4">
        <v>0.01</v>
      </c>
      <c r="Y7" s="37" t="str">
        <f>$A$4</f>
        <v>VWG</v>
      </c>
      <c r="Z7" s="4">
        <f>$C$10</f>
        <v>2124</v>
      </c>
      <c r="AA7" s="4">
        <f>SUM(Z7:Z14)</f>
        <v>10595</v>
      </c>
      <c r="AB7" s="4">
        <f aca="true" t="shared" si="2" ref="AB7:AB12">SUM(Z7+X7)</f>
        <v>2124.01</v>
      </c>
      <c r="AC7" s="4" t="s">
        <v>1</v>
      </c>
      <c r="AD7" s="4" t="s">
        <v>8</v>
      </c>
      <c r="AH7" s="4">
        <f>MATCH(AI7,Einzelwertung!G$3:G$70,0)</f>
        <v>5</v>
      </c>
      <c r="AI7" s="4" t="str">
        <f>B9</f>
        <v>L. Bruns</v>
      </c>
    </row>
    <row r="8" spans="1:35" s="4" customFormat="1" ht="30" customHeight="1">
      <c r="A8" s="7">
        <v>4</v>
      </c>
      <c r="B8" s="95" t="s">
        <v>78</v>
      </c>
      <c r="C8" s="20">
        <v>548</v>
      </c>
      <c r="D8" s="13">
        <f>IF(C8="","",C8-546)</f>
        <v>2</v>
      </c>
      <c r="E8" s="7">
        <f>IF(C8=0,"",INDEX(Einzelwertung!AA$3:AA$70,MATCH(B8,Einzelwertung!G$3:G$70,0)))</f>
        <v>20</v>
      </c>
      <c r="F8" s="3"/>
      <c r="G8" s="7">
        <v>4</v>
      </c>
      <c r="H8" s="95" t="s">
        <v>110</v>
      </c>
      <c r="I8" s="20">
        <v>539</v>
      </c>
      <c r="J8" s="13">
        <f>IF(I8="","",I8-546)</f>
        <v>-7</v>
      </c>
      <c r="K8" s="7">
        <f>IF(I8=0,"",INDEX(Einzelwertung!AA$3:AA$70,MATCH(H8,Einzelwertung!G$3:G$70,0)))</f>
        <v>16</v>
      </c>
      <c r="M8" s="26">
        <f>IF(Z$7=0,"",RANK(P8,$P$7:$P$14))</f>
        <v>2</v>
      </c>
      <c r="N8" s="64" t="str">
        <f>IF($AA$7=0,"",INDEX(Y$7:Y$14,MATCH(O8,AB$7:AB$14,0)))</f>
        <v>Tele / Post 2</v>
      </c>
      <c r="O8" s="28">
        <f>IF($AA$14&gt;0,"",LARGE(AB$7:AB$14,ROW()-6))</f>
        <v>2161.02</v>
      </c>
      <c r="P8" s="39">
        <f>IF($AA$14&gt;0,"",LARGE(Z$7:Z$14,ROW()-6))</f>
        <v>2161</v>
      </c>
      <c r="Q8" s="29">
        <f>IF($AA$7=0," ",($O$7-O8)*-1)</f>
        <v>-48.0300000000002</v>
      </c>
      <c r="R8" s="30">
        <f>IF($AA$7=0," ",(O7-O8)*-1)</f>
        <v>-48.0300000000002</v>
      </c>
      <c r="S8" s="38">
        <f>'7.Sptg'!U8</f>
        <v>23.014</v>
      </c>
      <c r="T8" s="38">
        <v>0.002</v>
      </c>
      <c r="U8" s="43">
        <f t="shared" si="0"/>
        <v>27.016</v>
      </c>
      <c r="V8" s="38">
        <f t="shared" si="1"/>
        <v>2</v>
      </c>
      <c r="W8" s="38">
        <f>IF($Z$8=0,0,INDEX(AD$8:AD$15,MATCH(V8,AC$8:AC$15)))</f>
        <v>4</v>
      </c>
      <c r="X8" s="4">
        <v>0.02</v>
      </c>
      <c r="Y8" s="37" t="str">
        <f>$G$4</f>
        <v>Tele / Post 2</v>
      </c>
      <c r="Z8" s="4">
        <f>$I$10</f>
        <v>2161</v>
      </c>
      <c r="AB8" s="4">
        <f t="shared" si="2"/>
        <v>2161.02</v>
      </c>
      <c r="AC8" s="4">
        <v>1</v>
      </c>
      <c r="AD8" s="4">
        <v>5</v>
      </c>
      <c r="AH8" s="4">
        <f>MATCH(AI8,Einzelwertung!G$3:G$70,0)</f>
        <v>6</v>
      </c>
      <c r="AI8" s="4" t="str">
        <f>H5</f>
        <v>H. Tietz</v>
      </c>
    </row>
    <row r="9" spans="1:35" s="4" customFormat="1" ht="30" customHeight="1">
      <c r="A9" s="14">
        <v>5</v>
      </c>
      <c r="B9" s="95" t="s">
        <v>79</v>
      </c>
      <c r="C9" s="20">
        <v>563</v>
      </c>
      <c r="D9" s="13">
        <f>IF(C9="","",C9-546)</f>
        <v>17</v>
      </c>
      <c r="E9" s="7">
        <f>IF(C9=0,"",INDEX(Einzelwertung!AA$3:AA$70,MATCH(B9,Einzelwertung!G$3:G$70,0)))</f>
        <v>24</v>
      </c>
      <c r="F9" s="3"/>
      <c r="G9" s="14">
        <v>5</v>
      </c>
      <c r="H9" s="95" t="s">
        <v>81</v>
      </c>
      <c r="I9" s="20">
        <v>515</v>
      </c>
      <c r="J9" s="13">
        <f>IF(I9="","",I9-546)</f>
        <v>-31</v>
      </c>
      <c r="K9" s="7">
        <f>IF(I9=0,"",INDEX(Einzelwertung!AA$3:AA$70,MATCH(H9,Einzelwertung!G$3:G$70,0)))</f>
        <v>10</v>
      </c>
      <c r="M9" s="26">
        <f>IF(Z$7=0,"",RANK(P9,$P$7:$P$14))</f>
        <v>3</v>
      </c>
      <c r="N9" s="64" t="str">
        <f>IF($AA$7=0,"",INDEX(Y$7:Y$14,MATCH(O9,AB$7:AB$14,0)))</f>
        <v>VWG</v>
      </c>
      <c r="O9" s="28">
        <f>IF($AA$14&gt;0,"",LARGE(AB$7:AB$14,ROW()-6))</f>
        <v>2124.01</v>
      </c>
      <c r="P9" s="39">
        <f>IF($AA$14&gt;0,"",LARGE(Z$7:Z$14,ROW()-6))</f>
        <v>2124</v>
      </c>
      <c r="Q9" s="29">
        <f>IF($AA$7=0," ",($O$7-O9)*-1)</f>
        <v>-85.03999999999996</v>
      </c>
      <c r="R9" s="30">
        <f>IF($AA$7=0," ",(O8-O9)*-1)</f>
        <v>-37.00999999999976</v>
      </c>
      <c r="S9" s="38">
        <f>'7.Sptg'!U9</f>
        <v>1.0209999999999992</v>
      </c>
      <c r="T9" s="38">
        <v>0.003</v>
      </c>
      <c r="U9" s="43">
        <f t="shared" si="0"/>
        <v>1.0239999999999991</v>
      </c>
      <c r="V9" s="38">
        <f t="shared" si="1"/>
      </c>
      <c r="W9" s="38">
        <f>IF($Z$9=0,0,INDEX(AD$8:AD$15,MATCH(V9,AC$8:AC$15)))</f>
        <v>0</v>
      </c>
      <c r="X9" s="4">
        <v>0.03</v>
      </c>
      <c r="Y9" s="37">
        <f>$A$13</f>
        <v>0</v>
      </c>
      <c r="Z9" s="4">
        <f>$C$19</f>
        <v>0</v>
      </c>
      <c r="AB9" s="4">
        <f t="shared" si="2"/>
        <v>0.03</v>
      </c>
      <c r="AC9" s="4">
        <v>2</v>
      </c>
      <c r="AD9" s="4">
        <v>4</v>
      </c>
      <c r="AH9" s="4">
        <f>MATCH(AI9,Einzelwertung!G$3:G$70,0)</f>
        <v>30</v>
      </c>
      <c r="AI9" s="4" t="str">
        <f>H6</f>
        <v>A. Hehemeyer</v>
      </c>
    </row>
    <row r="10" spans="1:35" s="4" customFormat="1" ht="30" customHeight="1">
      <c r="A10" s="19">
        <f>COUNT(C5:C9)</f>
        <v>5</v>
      </c>
      <c r="B10" s="22" t="s">
        <v>6</v>
      </c>
      <c r="C10" s="21">
        <f>SUM(C5:C9,IF(A10=5,-MIN(C5:C9)))</f>
        <v>2124</v>
      </c>
      <c r="D10" s="21">
        <f>SUM(D5:D9,IF(A10=5,-MIN(D5:D9)))</f>
        <v>-60</v>
      </c>
      <c r="E10" s="47"/>
      <c r="F10" s="3"/>
      <c r="G10" s="19">
        <f>COUNT(I5:I9)</f>
        <v>5</v>
      </c>
      <c r="H10" s="22" t="s">
        <v>6</v>
      </c>
      <c r="I10" s="21">
        <f>SUM(I5:I9,IF(G10=5,-MIN(I5:I9)))</f>
        <v>2161</v>
      </c>
      <c r="J10" s="21">
        <f>SUM(J5:J9,IF(G10=5,-MIN(J5:J9)))</f>
        <v>-23</v>
      </c>
      <c r="K10" s="47"/>
      <c r="M10" s="138">
        <f>IF(Z$7=0,"",RANK(P10,$P$7:$P$14))</f>
        <v>4</v>
      </c>
      <c r="N10" s="65" t="str">
        <f>IF($AA$7=0,"",INDEX(Y$7:Y$14,MATCH(O10,AB$7:AB$14,0)))</f>
        <v>OLB</v>
      </c>
      <c r="O10" s="28">
        <f>IF($AA$14&gt;0,"",LARGE(AB$7:AB$14,ROW()-6))</f>
        <v>2054.04</v>
      </c>
      <c r="P10" s="39">
        <f>IF($AA$14&gt;0,"",LARGE(Z$7:Z$14,ROW()-6))</f>
        <v>2054</v>
      </c>
      <c r="Q10" s="29">
        <f>IF($AA$7=0," ",($O$7-O10)*-1)</f>
        <v>-155.01000000000022</v>
      </c>
      <c r="R10" s="30">
        <f>IF($AA$7=0," ",(O9-O10)*-1)</f>
        <v>-69.97000000000025</v>
      </c>
      <c r="S10" s="38">
        <f>'7.Sptg'!U10</f>
        <v>18.028000000000002</v>
      </c>
      <c r="T10" s="38">
        <v>0.004</v>
      </c>
      <c r="U10" s="43">
        <f t="shared" si="0"/>
        <v>20.032000000000004</v>
      </c>
      <c r="V10" s="38">
        <f t="shared" si="1"/>
        <v>4</v>
      </c>
      <c r="W10" s="38">
        <f>IF($Z$10=0,0,INDEX(AD$8:AD$15,MATCH(V10,AC$8:AC$15)))</f>
        <v>2</v>
      </c>
      <c r="X10" s="4">
        <v>0.04</v>
      </c>
      <c r="Y10" s="37" t="str">
        <f>$G$13</f>
        <v>OLB</v>
      </c>
      <c r="Z10" s="4">
        <f>$I$19</f>
        <v>2054</v>
      </c>
      <c r="AB10" s="4">
        <f t="shared" si="2"/>
        <v>2054.04</v>
      </c>
      <c r="AC10" s="4">
        <v>3</v>
      </c>
      <c r="AD10" s="4">
        <v>3</v>
      </c>
      <c r="AH10" s="4">
        <f>MATCH(AI10,Einzelwertung!G$3:G$70,0)</f>
        <v>8</v>
      </c>
      <c r="AI10" s="4" t="str">
        <f>H7</f>
        <v>J. Künken</v>
      </c>
    </row>
    <row r="11" spans="1:35" s="4" customFormat="1" ht="30" customHeight="1">
      <c r="A11" s="19">
        <f>COUNT(#REF!)</f>
        <v>0</v>
      </c>
      <c r="B11" s="16"/>
      <c r="C11" s="174"/>
      <c r="D11" s="174"/>
      <c r="E11" s="140"/>
      <c r="F11" s="3"/>
      <c r="G11" s="19">
        <f>COUNT(#REF!)</f>
        <v>0</v>
      </c>
      <c r="H11" s="16"/>
      <c r="I11" s="174"/>
      <c r="J11" s="174"/>
      <c r="K11" s="140"/>
      <c r="M11" s="139">
        <f>IF(Z$7=0,"",RANK(P11,$P$7:$P$14))</f>
        <v>5</v>
      </c>
      <c r="N11" s="97" t="str">
        <f>IF($AA$7=0,"",INDEX(Y$7:Y$14,MATCH(O11,AB$7:AB$14,0)))</f>
        <v>KDO</v>
      </c>
      <c r="O11" s="150">
        <f>IF($AA$14&gt;0,"",LARGE(AB$7:AB$14,ROW()-6))</f>
        <v>2047.06</v>
      </c>
      <c r="P11" s="39">
        <f>IF($AA$14&gt;0,"",LARGE(Z$7:Z$14,ROW()-6))</f>
        <v>2047</v>
      </c>
      <c r="Q11" s="100">
        <f>IF($AA$7=0," ",($O$7-O11)*-1)</f>
        <v>-161.99000000000024</v>
      </c>
      <c r="R11" s="125">
        <f>IF($AA$7=0," ",(O10-O11)*-1)</f>
        <v>-6.980000000000018</v>
      </c>
      <c r="S11" s="38">
        <f>'7.Sptg'!U11</f>
        <v>31.035</v>
      </c>
      <c r="T11" s="38">
        <v>0.005</v>
      </c>
      <c r="U11" s="43">
        <f t="shared" si="0"/>
        <v>36.04</v>
      </c>
      <c r="V11" s="38">
        <f t="shared" si="1"/>
        <v>1</v>
      </c>
      <c r="W11" s="38">
        <f>IF($Z$11=0,0,INDEX(AD$8:AD$15,MATCH(V11,AC$8:AC$15)))</f>
        <v>5</v>
      </c>
      <c r="X11" s="4">
        <v>0.05</v>
      </c>
      <c r="Y11" s="37" t="str">
        <f>$A$22</f>
        <v>Stadt Oldenburg</v>
      </c>
      <c r="Z11" s="4">
        <f>$C$28</f>
        <v>2209</v>
      </c>
      <c r="AB11" s="4">
        <f t="shared" si="2"/>
        <v>2209.05</v>
      </c>
      <c r="AC11" s="4">
        <v>4</v>
      </c>
      <c r="AD11" s="4">
        <v>2</v>
      </c>
      <c r="AH11" s="4">
        <f>MATCH(AI11,Einzelwertung!G$3:G$70,0)</f>
        <v>34</v>
      </c>
      <c r="AI11" s="4" t="str">
        <f>H8</f>
        <v>D. Schlieben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09"/>
      <c r="N12" s="102"/>
      <c r="O12" s="103"/>
      <c r="P12" s="104"/>
      <c r="Q12" s="105"/>
      <c r="R12" s="105"/>
      <c r="S12" s="38">
        <f>'7.Sptg'!U12</f>
        <v>10.042</v>
      </c>
      <c r="T12" s="38">
        <v>0.006</v>
      </c>
      <c r="U12" s="43">
        <f t="shared" si="0"/>
        <v>11.048</v>
      </c>
      <c r="V12" s="38">
        <f t="shared" si="1"/>
        <v>5</v>
      </c>
      <c r="W12" s="38">
        <f>IF($Z$12=0,0,INDEX(AD$8:AD$15,MATCH(V12,AC$8:AC$15)))</f>
        <v>1</v>
      </c>
      <c r="X12" s="4">
        <v>0.06</v>
      </c>
      <c r="Y12" s="37" t="str">
        <f>$G$22</f>
        <v>KDO</v>
      </c>
      <c r="Z12" s="4">
        <f>$I$28</f>
        <v>2047</v>
      </c>
      <c r="AB12" s="4">
        <f t="shared" si="2"/>
        <v>2047.06</v>
      </c>
      <c r="AC12" s="4">
        <v>5</v>
      </c>
      <c r="AD12" s="4">
        <v>1</v>
      </c>
      <c r="AH12" s="4">
        <f>MATCH(AI12,Einzelwertung!G$3:G$70,0)</f>
        <v>7</v>
      </c>
      <c r="AI12" s="4" t="str">
        <f>H9</f>
        <v>H. Kliche</v>
      </c>
    </row>
    <row r="13" spans="1:35" s="4" customFormat="1" ht="30" customHeight="1">
      <c r="A13" s="196"/>
      <c r="B13" s="196"/>
      <c r="C13" s="143" t="s">
        <v>0</v>
      </c>
      <c r="D13" s="144" t="s">
        <v>5</v>
      </c>
      <c r="E13" s="145" t="s">
        <v>8</v>
      </c>
      <c r="F13" s="3"/>
      <c r="G13" s="197" t="str">
        <f>'1.Sptg'!$G$13</f>
        <v>OLB</v>
      </c>
      <c r="H13" s="198"/>
      <c r="I13" s="17" t="s">
        <v>0</v>
      </c>
      <c r="J13" s="15" t="s">
        <v>5</v>
      </c>
      <c r="K13" s="7" t="s">
        <v>8</v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C13" s="4">
        <v>6</v>
      </c>
      <c r="AD13" s="4">
        <v>0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145">
        <v>1</v>
      </c>
      <c r="B14" s="146"/>
      <c r="C14" s="147"/>
      <c r="D14" s="145">
        <f>IF(C14="","",C14-546)</f>
      </c>
      <c r="E14" s="145">
        <f>IF(C14=0,"",INDEX(Einzelwertung!AA$3:AA$70,MATCH(B14,Einzelwertung!G$3:G$70,0)))</f>
      </c>
      <c r="F14" s="3"/>
      <c r="G14" s="7">
        <v>1</v>
      </c>
      <c r="H14" s="95" t="s">
        <v>100</v>
      </c>
      <c r="I14" s="20">
        <v>462</v>
      </c>
      <c r="J14" s="13">
        <f>IF(I14="","",I14-546)</f>
        <v>-84</v>
      </c>
      <c r="K14" s="7">
        <f>IF(I14=0,"",INDEX(Einzelwertung!AA$3:AA$70,MATCH(H14,Einzelwertung!G$3:G$70,0)))</f>
        <v>6</v>
      </c>
      <c r="M14" s="45"/>
      <c r="N14" s="130"/>
      <c r="O14" s="25"/>
      <c r="P14" s="39"/>
      <c r="Q14" s="23"/>
      <c r="R14" s="23"/>
      <c r="S14" s="38"/>
      <c r="T14" s="38"/>
      <c r="U14" s="43"/>
      <c r="V14" s="38"/>
      <c r="W14" s="38"/>
      <c r="Y14" s="37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145">
        <v>2</v>
      </c>
      <c r="B15" s="146"/>
      <c r="C15" s="147"/>
      <c r="D15" s="145">
        <f>IF(C15="","",C15-546)</f>
      </c>
      <c r="E15" s="145">
        <f>IF(C15=0,"",INDEX(Einzelwertung!AA$3:AA$70,MATCH(B15,Einzelwertung!G$3:G$70,0)))</f>
      </c>
      <c r="F15" s="3"/>
      <c r="G15" s="7">
        <v>2</v>
      </c>
      <c r="H15" s="95" t="s">
        <v>87</v>
      </c>
      <c r="I15" s="20">
        <v>538</v>
      </c>
      <c r="J15" s="13">
        <f>IF(I15="","",I15-546)</f>
        <v>-8</v>
      </c>
      <c r="K15" s="7">
        <f>IF(I15=0,"",INDEX(Einzelwertung!AA$3:AA$70,MATCH(H15,Einzelwertung!G$3:G$70,0)))</f>
        <v>14</v>
      </c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145">
        <v>3</v>
      </c>
      <c r="B16" s="146"/>
      <c r="C16" s="147"/>
      <c r="D16" s="145">
        <f>IF(C16="","",C16-546)</f>
      </c>
      <c r="E16" s="145">
        <f>IF(C16=0,"",INDEX(Einzelwertung!AA$3:AA$70,MATCH(B16,Einzelwertung!G$3:G$70,0)))</f>
      </c>
      <c r="F16" s="3"/>
      <c r="G16" s="7">
        <v>3</v>
      </c>
      <c r="H16" s="95" t="s">
        <v>86</v>
      </c>
      <c r="I16" s="20">
        <v>539</v>
      </c>
      <c r="J16" s="13">
        <f>IF(I16="","",I16-546)</f>
        <v>-7</v>
      </c>
      <c r="K16" s="7">
        <f>IF(I16=0,"",INDEX(Einzelwertung!AA$3:AA$70,MATCH(H16,Einzelwertung!G$3:G$70,0)))</f>
        <v>16</v>
      </c>
      <c r="L16" s="8"/>
      <c r="M16" s="6"/>
      <c r="N16" s="24"/>
      <c r="O16" s="25"/>
      <c r="P16" s="25"/>
      <c r="Q16" s="23"/>
      <c r="R16" s="23"/>
      <c r="S16" s="23"/>
      <c r="T16" s="23"/>
      <c r="U16" s="23"/>
      <c r="V16" s="23"/>
      <c r="W16" s="23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5">
        <v>4</v>
      </c>
      <c r="B17" s="146"/>
      <c r="C17" s="147"/>
      <c r="D17" s="145">
        <f>IF(C17="","",C17-546)</f>
      </c>
      <c r="E17" s="145">
        <f>IF(C17=0,"",INDEX(Einzelwertung!AA$3:AA$70,MATCH(B17,Einzelwertung!G$3:G$70,0)))</f>
      </c>
      <c r="F17" s="3"/>
      <c r="G17" s="7">
        <v>4</v>
      </c>
      <c r="H17" s="95" t="s">
        <v>108</v>
      </c>
      <c r="I17" s="20">
        <v>515</v>
      </c>
      <c r="J17" s="13">
        <f>IF(I17="","",I17-546)</f>
        <v>-31</v>
      </c>
      <c r="K17" s="7">
        <f>IF(I17=0,"",INDEX(Einzelwertung!AA$3:AA$70,MATCH(H17,Einzelwertung!G$3:G$70,0)))</f>
        <v>10</v>
      </c>
      <c r="L17" s="10"/>
      <c r="M17" s="177" t="s">
        <v>54</v>
      </c>
      <c r="N17" s="178"/>
      <c r="O17" s="179"/>
      <c r="P17" s="8"/>
      <c r="Q17" s="38"/>
      <c r="R17" s="38"/>
      <c r="S17" s="38"/>
      <c r="T17" s="38"/>
      <c r="U17" s="38"/>
      <c r="V17" s="38"/>
      <c r="W17" s="38"/>
      <c r="AH17" s="4" t="e">
        <f>MATCH(AI17,Einzelwertung!G$3:G$70,0)</f>
        <v>#N/A</v>
      </c>
      <c r="AI17" s="4">
        <f>B18</f>
        <v>0</v>
      </c>
    </row>
    <row r="18" spans="1:35" s="4" customFormat="1" ht="30" customHeight="1">
      <c r="A18" s="148">
        <v>5</v>
      </c>
      <c r="B18" s="146"/>
      <c r="C18" s="147"/>
      <c r="D18" s="145">
        <f>IF(C18="","",C18-546)</f>
      </c>
      <c r="E18" s="145">
        <f>IF(C18=0,"",INDEX(Einzelwertung!AA$3:AA$70,MATCH(B18,Einzelwertung!G$3:G$70,0)))</f>
      </c>
      <c r="F18" s="3"/>
      <c r="G18" s="14">
        <v>5</v>
      </c>
      <c r="H18" s="95"/>
      <c r="I18" s="20"/>
      <c r="J18" s="13">
        <f>IF(I18="","",I18-546)</f>
      </c>
      <c r="K18" s="7">
        <f>IF(I18=0,"",INDEX(Einzelwertung!AA$3:AA$70,MATCH(H18,Einzelwertung!G$3:G$70,0)))</f>
      </c>
      <c r="L18" s="8"/>
      <c r="M18" s="58" t="s">
        <v>1</v>
      </c>
      <c r="N18" s="59" t="s">
        <v>2</v>
      </c>
      <c r="O18" s="62" t="s">
        <v>8</v>
      </c>
      <c r="P18" s="46"/>
      <c r="Q18" s="38"/>
      <c r="R18" s="38"/>
      <c r="AH18" s="4">
        <f>MATCH(AI18,Einzelwertung!G$3:G$70,0)</f>
        <v>11</v>
      </c>
      <c r="AI18" s="4" t="str">
        <f>H14</f>
        <v>Heinz Frerichs</v>
      </c>
    </row>
    <row r="19" spans="1:35" s="4" customFormat="1" ht="30" customHeight="1">
      <c r="A19" s="145">
        <f>COUNT(C14:C18)</f>
        <v>0</v>
      </c>
      <c r="B19" s="149" t="s">
        <v>6</v>
      </c>
      <c r="C19" s="142">
        <f>SUM(C14:C18,IF(A19=5,-MIN(C14:C18)))</f>
        <v>0</v>
      </c>
      <c r="D19" s="142">
        <f>SUM(D14:D18,IF(A19=5,-MIN(D14:D18)))</f>
        <v>0</v>
      </c>
      <c r="E19" s="142"/>
      <c r="F19" s="3"/>
      <c r="G19" s="19">
        <f>COUNT(I14:I18)</f>
        <v>4</v>
      </c>
      <c r="H19" s="22" t="s">
        <v>6</v>
      </c>
      <c r="I19" s="21">
        <f>SUM(I14:I18,IF(G19=5,-MIN(I14:I18)))</f>
        <v>2054</v>
      </c>
      <c r="J19" s="21">
        <f>SUM(J14:J18,IF(G19=5,-MIN(J14:J18)))</f>
        <v>-130</v>
      </c>
      <c r="K19" s="47"/>
      <c r="L19" s="137">
        <f>ROUNDDOWN(O19,0)</f>
        <v>36</v>
      </c>
      <c r="M19" s="48">
        <f>IF($AA$7=0,"",RANK(L19,L$19:L$26))</f>
        <v>1</v>
      </c>
      <c r="N19" s="44" t="str">
        <f>IF($AA$7=0,"",INDEX(Y$7:Y$14,MATCH(O19,U$7:U$14,0)))</f>
        <v>Stadt Oldenburg</v>
      </c>
      <c r="O19" s="35">
        <f>IF($AA$7=0,"",LARGE(U$7:U$14,1))</f>
        <v>36.04</v>
      </c>
      <c r="P19" s="41"/>
      <c r="Q19" s="23"/>
      <c r="R19" s="23"/>
      <c r="S19" s="45"/>
      <c r="T19" s="45"/>
      <c r="U19" s="40"/>
      <c r="W19" s="2"/>
      <c r="Y19" s="37"/>
      <c r="AH19" s="4">
        <f>MATCH(AI19,Einzelwertung!G$3:G$70,0)</f>
        <v>14</v>
      </c>
      <c r="AI19" s="4" t="str">
        <f>H15</f>
        <v>E. Oesten</v>
      </c>
    </row>
    <row r="20" spans="1:35" s="4" customFormat="1" ht="30" customHeight="1">
      <c r="A20" s="19">
        <f>COUNT(#REF!)</f>
        <v>0</v>
      </c>
      <c r="B20" s="16"/>
      <c r="C20" s="164"/>
      <c r="D20" s="164"/>
      <c r="E20" s="39"/>
      <c r="F20" s="3"/>
      <c r="G20" s="19">
        <f>COUNT(#REF!)</f>
        <v>0</v>
      </c>
      <c r="H20" s="16"/>
      <c r="I20" s="164"/>
      <c r="J20" s="164"/>
      <c r="K20" s="39"/>
      <c r="L20" s="137">
        <f aca="true" t="shared" si="3" ref="L20:L37">ROUNDDOWN(O20,0)</f>
        <v>29</v>
      </c>
      <c r="M20" s="27">
        <f>IF($AA$7=0,"",RANK(L20,L$19:L$26))</f>
        <v>2</v>
      </c>
      <c r="N20" s="49" t="str">
        <f>IF($AA$7=0,"",INDEX(Y$7:Y$14,MATCH(O20,U$7:U$14,0)))</f>
        <v>VWG</v>
      </c>
      <c r="O20" s="50">
        <f>IF($AA$7=0,"",LARGE(U$7:U$14,2))</f>
        <v>29.008000000000003</v>
      </c>
      <c r="P20" s="41"/>
      <c r="Q20" s="23"/>
      <c r="R20" s="23"/>
      <c r="S20" s="45"/>
      <c r="T20" s="45"/>
      <c r="U20" s="40"/>
      <c r="W20" s="2"/>
      <c r="Y20" s="37"/>
      <c r="AH20" s="4">
        <f>MATCH(AI20,Einzelwertung!G$3:G$70,0)</f>
        <v>13</v>
      </c>
      <c r="AI20" s="4" t="str">
        <f>H16</f>
        <v>J. Wieczorek</v>
      </c>
    </row>
    <row r="21" spans="6:35" s="4" customFormat="1" ht="30" customHeight="1">
      <c r="F21" s="3"/>
      <c r="L21" s="137">
        <f t="shared" si="3"/>
        <v>27</v>
      </c>
      <c r="M21" s="27">
        <f>IF($AA$7=0,"",RANK(L21,L$19:L$26))</f>
        <v>3</v>
      </c>
      <c r="N21" s="49" t="str">
        <f>IF($AA$7=0,"",INDEX(Y$7:Y$14,MATCH(O21,U$7:U$14,0)))</f>
        <v>Tele / Post 2</v>
      </c>
      <c r="O21" s="50">
        <f>IF($AA$7=0,"",LARGE(U$7:U$14,3))</f>
        <v>27.016</v>
      </c>
      <c r="P21" s="41"/>
      <c r="Q21" s="23"/>
      <c r="R21" s="23"/>
      <c r="S21" s="45"/>
      <c r="T21" s="45"/>
      <c r="U21" s="40"/>
      <c r="W21" s="2"/>
      <c r="Y21" s="37"/>
      <c r="AH21" s="4">
        <f>MATCH(AI21,Einzelwertung!G$3:G$70,0)</f>
        <v>32</v>
      </c>
      <c r="AI21" s="4" t="str">
        <f>H17</f>
        <v>H. Bendfeldt</v>
      </c>
    </row>
    <row r="22" spans="1:35" s="4" customFormat="1" ht="30" customHeight="1">
      <c r="A22" s="197" t="str">
        <f>'1.Sptg'!$A$22</f>
        <v>Stadt Oldenburg</v>
      </c>
      <c r="B22" s="198"/>
      <c r="C22" s="17" t="s">
        <v>0</v>
      </c>
      <c r="D22" s="15" t="s">
        <v>5</v>
      </c>
      <c r="E22" s="7" t="s">
        <v>8</v>
      </c>
      <c r="F22" s="3"/>
      <c r="G22" s="197" t="str">
        <f>'1.Sptg'!$G$22</f>
        <v>KDO</v>
      </c>
      <c r="H22" s="198"/>
      <c r="I22" s="17" t="s">
        <v>0</v>
      </c>
      <c r="J22" s="15" t="s">
        <v>5</v>
      </c>
      <c r="K22" s="7" t="s">
        <v>8</v>
      </c>
      <c r="L22" s="137">
        <f t="shared" si="3"/>
        <v>20</v>
      </c>
      <c r="M22" s="12">
        <f>IF($AA$7=0,"",RANK(L22,L$19:L$26))</f>
        <v>4</v>
      </c>
      <c r="N22" s="51" t="str">
        <f>IF($AA$7=0,"",INDEX(Y$7:Y$14,MATCH(O22,U$7:U$14,0)))</f>
        <v>OLB</v>
      </c>
      <c r="O22" s="52">
        <f>IF($AA$7=0,"",LARGE(U$7:U$14,4))</f>
        <v>20.032000000000004</v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95" t="s">
        <v>94</v>
      </c>
      <c r="C23" s="20">
        <v>546</v>
      </c>
      <c r="D23" s="13">
        <f>IF(C23="","",C23-546)</f>
        <v>0</v>
      </c>
      <c r="E23" s="7">
        <f>IF(C23=0,"",INDEX(Einzelwertung!AA$3:AA$70,MATCH(B23,Einzelwertung!G$3:G$70,0)))</f>
        <v>18</v>
      </c>
      <c r="F23" s="5"/>
      <c r="G23" s="7">
        <v>1</v>
      </c>
      <c r="H23" s="95" t="s">
        <v>91</v>
      </c>
      <c r="I23" s="20">
        <v>562</v>
      </c>
      <c r="J23" s="13">
        <f>IF(I23="","",I23-546)</f>
        <v>16</v>
      </c>
      <c r="K23" s="7">
        <f>IF(I23=0,"",INDEX(Einzelwertung!AA$3:AA$70,MATCH(H23,Einzelwertung!G$3:G$70,0)))</f>
        <v>23</v>
      </c>
      <c r="L23" s="137">
        <f t="shared" si="3"/>
        <v>11</v>
      </c>
      <c r="M23" s="141">
        <f>IF($AA$7=0,"",RANK(L23,L$19:L$26))</f>
        <v>5</v>
      </c>
      <c r="N23" s="107" t="str">
        <f>IF($AA$7=0,"",INDEX(Y$7:Y$14,MATCH(O23,U$7:U$14,0)))</f>
        <v>KDO</v>
      </c>
      <c r="O23" s="108">
        <f>IF($AA$7=0,"",LARGE(U$7:U$14,5))</f>
        <v>11.048</v>
      </c>
      <c r="P23" s="42"/>
      <c r="Q23" s="23"/>
      <c r="R23" s="23"/>
      <c r="S23" s="6"/>
      <c r="T23" s="6"/>
      <c r="U23" s="40"/>
      <c r="W23" s="11"/>
      <c r="Y23" s="37"/>
      <c r="AH23" s="4">
        <f>MATCH(AI23,Einzelwertung!G$3:G$70,0)</f>
        <v>21</v>
      </c>
      <c r="AI23" s="4" t="str">
        <f>B23</f>
        <v>R. Heye</v>
      </c>
    </row>
    <row r="24" spans="1:35" s="4" customFormat="1" ht="30" customHeight="1">
      <c r="A24" s="7">
        <v>2</v>
      </c>
      <c r="B24" s="95" t="s">
        <v>97</v>
      </c>
      <c r="C24" s="20">
        <v>572</v>
      </c>
      <c r="D24" s="13">
        <f>IF(C24="","",C24-546)</f>
        <v>26</v>
      </c>
      <c r="E24" s="7">
        <f>IF(C24=0,"",INDEX(Einzelwertung!AA$3:AA$70,MATCH(B24,Einzelwertung!G$3:G$70,0)))</f>
        <v>25</v>
      </c>
      <c r="F24" s="5"/>
      <c r="G24" s="7">
        <v>2</v>
      </c>
      <c r="H24" s="95" t="s">
        <v>89</v>
      </c>
      <c r="I24" s="20">
        <v>556</v>
      </c>
      <c r="J24" s="13">
        <f>IF(I24="","",I24-546)</f>
        <v>10</v>
      </c>
      <c r="K24" s="7">
        <f>IF(I24=0,"",INDEX(Einzelwertung!AA$3:AA$70,MATCH(H24,Einzelwertung!G$3:G$70,0)))</f>
        <v>22</v>
      </c>
      <c r="L24" s="137">
        <f t="shared" si="3"/>
        <v>0</v>
      </c>
      <c r="M24" s="109"/>
      <c r="N24" s="110"/>
      <c r="O24" s="103"/>
      <c r="P24" s="25"/>
      <c r="Q24" s="23"/>
      <c r="R24" s="23"/>
      <c r="S24" s="6"/>
      <c r="T24" s="6"/>
      <c r="U24" s="40"/>
      <c r="W24" s="1"/>
      <c r="Y24" s="37"/>
      <c r="AH24" s="4">
        <f>MATCH(AI24,Einzelwertung!G$3:G$70,0)</f>
        <v>24</v>
      </c>
      <c r="AI24" s="4" t="str">
        <f>B24</f>
        <v>U. Schütte</v>
      </c>
    </row>
    <row r="25" spans="1:35" s="4" customFormat="1" ht="30" customHeight="1">
      <c r="A25" s="7">
        <v>3</v>
      </c>
      <c r="B25" s="95" t="s">
        <v>96</v>
      </c>
      <c r="C25" s="20">
        <v>553</v>
      </c>
      <c r="D25" s="13">
        <f>IF(C25="","",C25-546)</f>
        <v>7</v>
      </c>
      <c r="E25" s="7">
        <f>IF(C25=0,"",INDEX(Einzelwertung!AA$3:AA$70,MATCH(B25,Einzelwertung!G$3:G$70,0)))</f>
        <v>21</v>
      </c>
      <c r="F25" s="5"/>
      <c r="G25" s="7">
        <v>3</v>
      </c>
      <c r="H25" s="95" t="s">
        <v>92</v>
      </c>
      <c r="I25" s="20">
        <v>487</v>
      </c>
      <c r="J25" s="13">
        <f>IF(I25="","",I25-546)</f>
        <v>-59</v>
      </c>
      <c r="K25" s="7">
        <f>IF(I25=0,"",INDEX(Einzelwertung!AA$3:AA$70,MATCH(H25,Einzelwertung!G$3:G$70,0)))</f>
        <v>8</v>
      </c>
      <c r="L25" s="137"/>
      <c r="M25" s="45"/>
      <c r="N25" s="133"/>
      <c r="O25" s="39"/>
      <c r="P25" s="25"/>
      <c r="Q25" s="23"/>
      <c r="R25" s="23"/>
      <c r="S25" s="6"/>
      <c r="T25" s="6"/>
      <c r="U25" s="40"/>
      <c r="W25" s="2"/>
      <c r="Y25" s="37"/>
      <c r="AH25" s="4">
        <f>MATCH(AI25,Einzelwertung!G$3:G$70,0)</f>
        <v>23</v>
      </c>
      <c r="AI25" s="4" t="str">
        <f>B25</f>
        <v>H. Hobbiesiefken</v>
      </c>
    </row>
    <row r="26" spans="1:35" s="4" customFormat="1" ht="30" customHeight="1">
      <c r="A26" s="7">
        <v>4</v>
      </c>
      <c r="B26" s="95" t="s">
        <v>98</v>
      </c>
      <c r="C26" s="20">
        <v>538</v>
      </c>
      <c r="D26" s="13">
        <f>IF(C26="","",C26-546)</f>
        <v>-8</v>
      </c>
      <c r="E26" s="7">
        <f>IF(C26=0,"",INDEX(Einzelwertung!AA$3:AA$70,MATCH(B26,Einzelwertung!G$3:G$70,0)))</f>
        <v>14</v>
      </c>
      <c r="F26" s="5"/>
      <c r="G26" s="7">
        <v>4</v>
      </c>
      <c r="H26" s="95" t="s">
        <v>93</v>
      </c>
      <c r="I26" s="20">
        <v>442</v>
      </c>
      <c r="J26" s="13">
        <f>IF(I26="","",I26-546)</f>
        <v>-104</v>
      </c>
      <c r="K26" s="7">
        <f>IF(I26=0,"",INDEX(Einzelwertung!AA$3:AA$70,MATCH(H26,Einzelwertung!G$3:G$70,0)))</f>
        <v>5</v>
      </c>
      <c r="L26" s="137"/>
      <c r="M26" s="45"/>
      <c r="N26" s="133"/>
      <c r="O26" s="39"/>
      <c r="P26" s="25"/>
      <c r="S26" s="6"/>
      <c r="T26" s="6"/>
      <c r="U26" s="40"/>
      <c r="W26" s="2"/>
      <c r="Y26" s="37"/>
      <c r="AH26" s="4">
        <f>MATCH(AI26,Einzelwertung!G$3:G$70,0)</f>
        <v>25</v>
      </c>
      <c r="AI26" s="4" t="str">
        <f>B26</f>
        <v>O. Fischer</v>
      </c>
    </row>
    <row r="27" spans="1:35" s="4" customFormat="1" ht="30" customHeight="1">
      <c r="A27" s="14">
        <v>5</v>
      </c>
      <c r="B27" s="95"/>
      <c r="C27" s="20"/>
      <c r="D27" s="13">
        <f>IF(C27="","",C27-546)</f>
      </c>
      <c r="E27" s="7">
        <f>IF(C27=0,"",INDEX(Einzelwertung!AA$3:AA$70,MATCH(B27,Einzelwertung!G$3:G$70,0)))</f>
      </c>
      <c r="F27" s="5"/>
      <c r="G27" s="14">
        <v>5</v>
      </c>
      <c r="H27" s="95"/>
      <c r="I27" s="20"/>
      <c r="J27" s="13">
        <f>IF(I27="","",I27-546)</f>
      </c>
      <c r="K27" s="7">
        <f>IF(I27=0,"",INDEX(Einzelwertung!AA$3:AA$70,MATCH(H27,Einzelwertung!G$3:G$70,0)))</f>
      </c>
      <c r="L27" s="137"/>
      <c r="O27" s="47"/>
      <c r="AH27" s="4" t="e">
        <f>MATCH(AI27,Einzelwertung!G$3:G$70,0)</f>
        <v>#N/A</v>
      </c>
      <c r="AI27" s="4">
        <f>B27</f>
        <v>0</v>
      </c>
    </row>
    <row r="28" spans="1:35" s="4" customFormat="1" ht="30" customHeight="1">
      <c r="A28" s="19">
        <f>COUNT(C23:C27)</f>
        <v>4</v>
      </c>
      <c r="B28" s="22" t="s">
        <v>6</v>
      </c>
      <c r="C28" s="21">
        <f>SUM(C23:C27,IF(A28=5,-MIN(C23:C27)))</f>
        <v>2209</v>
      </c>
      <c r="D28" s="21">
        <f>SUM(D23:D27,IF(A28=5,-MIN(D23:D27)))</f>
        <v>25</v>
      </c>
      <c r="E28" s="47"/>
      <c r="F28" s="5"/>
      <c r="G28" s="19">
        <f>COUNT(I23:I27)</f>
        <v>4</v>
      </c>
      <c r="H28" s="22" t="s">
        <v>6</v>
      </c>
      <c r="I28" s="21">
        <f>SUM(I23:I27,IF(G28=5,-MIN(I23:I27)))</f>
        <v>2047</v>
      </c>
      <c r="J28" s="21">
        <f>SUM(J23:J27,IF(G28=5,-MIN(J23:J27)))</f>
        <v>-137</v>
      </c>
      <c r="K28" s="47"/>
      <c r="L28" s="137"/>
      <c r="M28" s="168" t="s">
        <v>55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70"/>
      <c r="AH28" s="4">
        <f>MATCH(AI28,Einzelwertung!G$3:G$70,0)</f>
        <v>18</v>
      </c>
      <c r="AI28" s="4" t="str">
        <f>H23</f>
        <v>H. Harsche</v>
      </c>
    </row>
    <row r="29" spans="1:35" s="4" customFormat="1" ht="30" customHeight="1">
      <c r="A29" s="19">
        <f>COUNT(#REF!)</f>
        <v>0</v>
      </c>
      <c r="B29" s="16"/>
      <c r="C29" s="164"/>
      <c r="D29" s="164"/>
      <c r="E29" s="39"/>
      <c r="F29" s="5"/>
      <c r="G29" s="19">
        <f>COUNT(#REF!)</f>
        <v>0</v>
      </c>
      <c r="H29" s="16"/>
      <c r="I29" s="164"/>
      <c r="J29" s="164"/>
      <c r="K29" s="39"/>
      <c r="L29" s="137"/>
      <c r="M29" s="68" t="s">
        <v>1</v>
      </c>
      <c r="N29" s="76" t="s">
        <v>7</v>
      </c>
      <c r="O29" s="77" t="s">
        <v>8</v>
      </c>
      <c r="P29" s="78"/>
      <c r="Q29" s="201" t="s">
        <v>11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3"/>
      <c r="AH29" s="4">
        <f>MATCH(AI29,Einzelwertung!G$3:G$70,0)</f>
        <v>16</v>
      </c>
      <c r="AI29" s="4" t="str">
        <f>H24</f>
        <v>H. Bruns</v>
      </c>
    </row>
    <row r="30" spans="6:35" s="4" customFormat="1" ht="30" customHeight="1">
      <c r="F30" s="5"/>
      <c r="L30" s="137">
        <f t="shared" si="3"/>
        <v>178</v>
      </c>
      <c r="M30" s="48">
        <f>IF($AA$7=0,"",RANK(L30,L$30:L$37))</f>
        <v>1</v>
      </c>
      <c r="N30" s="34" t="str">
        <f>IF($AA$7=0,"",Einzelwertung!A3)</f>
        <v>T. Fromhage</v>
      </c>
      <c r="O30" s="81">
        <f>IF($AA$7=0,"",Einzelwertung!C3)</f>
        <v>178.0004</v>
      </c>
      <c r="P30" s="73"/>
      <c r="Q30" s="184" t="str">
        <f>IF($AA$7=0,"",Einzelwertung!B3)</f>
        <v>VWG</v>
      </c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H30" s="4">
        <f>MATCH(AI30,Einzelwertung!G$3:G$70,0)</f>
        <v>19</v>
      </c>
      <c r="AI30" s="4" t="str">
        <f>H25</f>
        <v>M. Schlömer</v>
      </c>
    </row>
    <row r="31" spans="1:35" s="4" customFormat="1" ht="30" customHeight="1">
      <c r="A31" s="204"/>
      <c r="B31" s="204"/>
      <c r="C31" s="112"/>
      <c r="D31" s="113"/>
      <c r="E31" s="113"/>
      <c r="F31" s="8"/>
      <c r="G31" s="204"/>
      <c r="H31" s="204"/>
      <c r="I31" s="112"/>
      <c r="J31" s="113"/>
      <c r="K31" s="113"/>
      <c r="L31" s="137">
        <f t="shared" si="3"/>
        <v>172</v>
      </c>
      <c r="M31" s="27">
        <f aca="true" t="shared" si="4" ref="M31:M37">IF($AA$7=0,"",RANK(L31,L$30:L$37))</f>
        <v>2</v>
      </c>
      <c r="N31" s="31" t="str">
        <f>IF($AA$7=0,"",Einzelwertung!A4)</f>
        <v>U. Schütte</v>
      </c>
      <c r="O31" s="82">
        <f>IF($AA$7=0,"",Einzelwertung!C4)</f>
        <v>172.0024</v>
      </c>
      <c r="P31" s="28"/>
      <c r="Q31" s="190" t="str">
        <f>IF($AA$7=0,"",Einzelwertung!B4)</f>
        <v>Stadt Oldenburg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  <c r="AH31" s="4">
        <f>MATCH(AI31,Einzelwertung!G$3:G$70,0)</f>
        <v>20</v>
      </c>
      <c r="AI31" s="4" t="str">
        <f>H26</f>
        <v>K. Luers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>
        <f t="shared" si="3"/>
        <v>159</v>
      </c>
      <c r="M32" s="27">
        <f t="shared" si="4"/>
        <v>3</v>
      </c>
      <c r="N32" s="31" t="str">
        <f>IF($AA$7=0,"",Einzelwertung!A5)</f>
        <v>R. Heye</v>
      </c>
      <c r="O32" s="82">
        <f>IF($AA$7=0,"",Einzelwertung!C5)</f>
        <v>159.00209999999998</v>
      </c>
      <c r="P32" s="28"/>
      <c r="Q32" s="190" t="str">
        <f>IF($AA$7=0,"",Einzelwertung!B5)</f>
        <v>Stadt Oldenburg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>
        <f t="shared" si="3"/>
        <v>143</v>
      </c>
      <c r="M33" s="12">
        <f t="shared" si="4"/>
        <v>4</v>
      </c>
      <c r="N33" s="32" t="str">
        <f>IF($AA$7=0,"",Einzelwertung!A6)</f>
        <v>J. Künken</v>
      </c>
      <c r="O33" s="89">
        <f>IF($AA$7=0,"",Einzelwertung!C6)</f>
        <v>143.0008</v>
      </c>
      <c r="P33" s="33"/>
      <c r="Q33" s="190" t="str">
        <f>IF($AA$7=0,"",Einzelwertung!B6)</f>
        <v>Tele / Post 2</v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H33" s="4" t="e">
        <f>MATCH(AI33,Einzelwertung!G$3:G$70,0)</f>
        <v>#N/A</v>
      </c>
      <c r="AI33" s="2">
        <f>B32</f>
        <v>0</v>
      </c>
    </row>
    <row r="34" spans="1:35" s="2" customFormat="1" ht="30" customHeight="1">
      <c r="A34" s="6"/>
      <c r="B34" s="126"/>
      <c r="C34" s="115"/>
      <c r="D34" s="6"/>
      <c r="E34" s="6"/>
      <c r="F34" s="116"/>
      <c r="G34" s="6"/>
      <c r="H34" s="126"/>
      <c r="I34" s="115"/>
      <c r="J34" s="6"/>
      <c r="K34" s="6"/>
      <c r="L34" s="137">
        <f t="shared" si="3"/>
        <v>142</v>
      </c>
      <c r="M34" s="12">
        <f t="shared" si="4"/>
        <v>5</v>
      </c>
      <c r="N34" s="32" t="str">
        <f>IF($AA$7=0,"",Einzelwertung!A7)</f>
        <v>H. Tietz</v>
      </c>
      <c r="O34" s="89">
        <f>IF($AA$7=0,"",Einzelwertung!C7)</f>
        <v>142.0006</v>
      </c>
      <c r="P34" s="33"/>
      <c r="Q34" s="190" t="str">
        <f>IF($AA$7=0,"",Einzelwertung!B7)</f>
        <v>Tele / Post 2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H34" s="4" t="e">
        <f>MATCH(AI34,Einzelwertung!G$3:G$70,0)</f>
        <v>#N/A</v>
      </c>
      <c r="AI34" s="2">
        <f>B33</f>
        <v>0</v>
      </c>
    </row>
    <row r="35" spans="1:35" s="11" customFormat="1" ht="30" customHeight="1">
      <c r="A35" s="6"/>
      <c r="B35" s="126"/>
      <c r="C35" s="115"/>
      <c r="D35" s="6"/>
      <c r="E35" s="6"/>
      <c r="F35" s="117"/>
      <c r="G35" s="6"/>
      <c r="H35" s="126"/>
      <c r="I35" s="115"/>
      <c r="J35" s="6"/>
      <c r="K35" s="6"/>
      <c r="L35" s="137">
        <f t="shared" si="3"/>
        <v>131</v>
      </c>
      <c r="M35" s="12">
        <f t="shared" si="4"/>
        <v>6</v>
      </c>
      <c r="N35" s="32" t="str">
        <f>IF($AA$7=0,"",Einzelwertung!A8)</f>
        <v>H. Bruns</v>
      </c>
      <c r="O35" s="89">
        <f>IF($AA$7=0,"",Einzelwertung!C8)</f>
        <v>131.0016</v>
      </c>
      <c r="P35" s="33"/>
      <c r="Q35" s="190" t="str">
        <f>IF($AA$7=0,"",Einzelwertung!B8)</f>
        <v>KDO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H35" s="4" t="e">
        <f>MATCH(AI35,Einzelwertung!G$3:G$70,0)</f>
        <v>#N/A</v>
      </c>
      <c r="AI35" s="11">
        <f>B34</f>
        <v>0</v>
      </c>
    </row>
    <row r="36" spans="1:35" s="11" customFormat="1" ht="30" customHeight="1">
      <c r="A36" s="8"/>
      <c r="B36" s="126"/>
      <c r="C36" s="115"/>
      <c r="D36" s="6"/>
      <c r="E36" s="6"/>
      <c r="F36" s="117"/>
      <c r="G36" s="8"/>
      <c r="H36" s="126"/>
      <c r="I36" s="115"/>
      <c r="J36" s="6"/>
      <c r="K36" s="6"/>
      <c r="L36" s="137">
        <f t="shared" si="3"/>
        <v>121</v>
      </c>
      <c r="M36" s="12">
        <f t="shared" si="4"/>
        <v>7</v>
      </c>
      <c r="N36" s="32" t="str">
        <f>IF($AA$7=0,"",Einzelwertung!A9)</f>
        <v>H. Harsche</v>
      </c>
      <c r="O36" s="89">
        <f>IF($AA$7=0,"",Einzelwertung!C9)</f>
        <v>121.0018</v>
      </c>
      <c r="P36" s="33"/>
      <c r="Q36" s="190" t="str">
        <f>IF($AA$7=0,"",Einzelwertung!B9)</f>
        <v>KDO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2"/>
      <c r="AH36" s="4" t="e">
        <f>MATCH(AI36,Einzelwertung!G$3:G$70,0)</f>
        <v>#N/A</v>
      </c>
      <c r="AI36" s="11">
        <f>B35</f>
        <v>0</v>
      </c>
    </row>
    <row r="37" spans="1:35" ht="30" customHeight="1">
      <c r="A37" s="5"/>
      <c r="B37" s="118"/>
      <c r="C37" s="119"/>
      <c r="D37" s="119"/>
      <c r="E37" s="119"/>
      <c r="F37" s="120"/>
      <c r="G37" s="5"/>
      <c r="H37" s="118"/>
      <c r="I37" s="119"/>
      <c r="J37" s="119"/>
      <c r="K37" s="119"/>
      <c r="L37" s="137">
        <f t="shared" si="3"/>
        <v>121</v>
      </c>
      <c r="M37" s="53">
        <f t="shared" si="4"/>
        <v>7</v>
      </c>
      <c r="N37" s="72" t="str">
        <f>IF($AA$7=0,"",Einzelwertung!A10)</f>
        <v>H. Frerichs</v>
      </c>
      <c r="O37" s="90">
        <f>IF($AA$7=0,"",Einzelwertung!C10)</f>
        <v>121.0003</v>
      </c>
      <c r="P37" s="57"/>
      <c r="Q37" s="193" t="str">
        <f>IF($AA$7=0,"",Einzelwertung!B10)</f>
        <v>VWG</v>
      </c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5"/>
      <c r="AH37" s="4" t="e">
        <f>MATCH(AI37,Einzelwertung!G$3:G$70,0)</f>
        <v>#N/A</v>
      </c>
      <c r="AI37" s="1">
        <f>B36</f>
        <v>0</v>
      </c>
    </row>
    <row r="38" spans="1:35" ht="30" customHeight="1">
      <c r="A38" s="19">
        <f>COUNT(#REF!)</f>
        <v>0</v>
      </c>
      <c r="B38" s="16"/>
      <c r="C38" s="164"/>
      <c r="D38" s="164"/>
      <c r="E38" s="39"/>
      <c r="G38" s="19">
        <f>COUNT(#REF!)</f>
        <v>0</v>
      </c>
      <c r="H38" s="16"/>
      <c r="I38" s="164"/>
      <c r="J38" s="164"/>
      <c r="K38" s="39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M17:O17"/>
    <mergeCell ref="A22:B22"/>
    <mergeCell ref="A31:B31"/>
    <mergeCell ref="G31:H31"/>
    <mergeCell ref="Q29:AE29"/>
    <mergeCell ref="M28:AE28"/>
    <mergeCell ref="Q33:AE33"/>
    <mergeCell ref="I29:J29"/>
    <mergeCell ref="C20:D20"/>
    <mergeCell ref="Q31:AE31"/>
    <mergeCell ref="C29:D29"/>
    <mergeCell ref="I20:J20"/>
    <mergeCell ref="Q35:AE35"/>
    <mergeCell ref="Q6:Q7"/>
    <mergeCell ref="Q37:AE37"/>
    <mergeCell ref="C38:D38"/>
    <mergeCell ref="I38:J38"/>
    <mergeCell ref="Q30:AE30"/>
    <mergeCell ref="Q36:AE36"/>
    <mergeCell ref="Q34:AE34"/>
    <mergeCell ref="G22:H22"/>
    <mergeCell ref="Q32:AE32"/>
    <mergeCell ref="A13:B13"/>
    <mergeCell ref="A2:R2"/>
    <mergeCell ref="C11:D11"/>
    <mergeCell ref="A1:R1"/>
    <mergeCell ref="A4:B4"/>
    <mergeCell ref="G4:H4"/>
    <mergeCell ref="M5:R5"/>
    <mergeCell ref="R6:R7"/>
    <mergeCell ref="I11:J11"/>
    <mergeCell ref="G13:H13"/>
  </mergeCells>
  <conditionalFormatting sqref="I10:K10 I19:K19 I28:K28 I37:K37 C10:E10 C28:E28 C19:E19 C37:E37">
    <cfRule type="cellIs" priority="61" dxfId="59" operator="equal" stopIfTrue="1">
      <formula>0</formula>
    </cfRule>
  </conditionalFormatting>
  <conditionalFormatting sqref="I11:K11 I20:K20 I29:K29 I38:K38 C11:E11 C29:E29 C20:E20 C38:E38">
    <cfRule type="cellIs" priority="60" dxfId="59" operator="lessThanOrEqual" stopIfTrue="1">
      <formula>10</formula>
    </cfRule>
  </conditionalFormatting>
  <conditionalFormatting sqref="O18:P26 O27 P29:Q37 O7:P16">
    <cfRule type="cellIs" priority="59" dxfId="59" operator="lessThanOrEqual" stopIfTrue="1">
      <formula>1</formula>
    </cfRule>
  </conditionalFormatting>
  <conditionalFormatting sqref="B5">
    <cfRule type="expression" priority="58" dxfId="19" stopIfTrue="1">
      <formula>ISNA($AH3)</formula>
    </cfRule>
  </conditionalFormatting>
  <conditionalFormatting sqref="H36">
    <cfRule type="expression" priority="57" dxfId="19" stopIfTrue="1">
      <formula>ISNA($AH42)</formula>
    </cfRule>
  </conditionalFormatting>
  <conditionalFormatting sqref="B6">
    <cfRule type="expression" priority="56" dxfId="19" stopIfTrue="1">
      <formula>ISNA($AH4)</formula>
    </cfRule>
  </conditionalFormatting>
  <conditionalFormatting sqref="B7">
    <cfRule type="expression" priority="55" dxfId="19" stopIfTrue="1">
      <formula>ISNA($AH5)</formula>
    </cfRule>
  </conditionalFormatting>
  <conditionalFormatting sqref="B8">
    <cfRule type="expression" priority="54" dxfId="19" stopIfTrue="1">
      <formula>ISNA($AH6)</formula>
    </cfRule>
  </conditionalFormatting>
  <conditionalFormatting sqref="B9">
    <cfRule type="expression" priority="53" dxfId="19" stopIfTrue="1">
      <formula>ISNA($AH7)</formula>
    </cfRule>
  </conditionalFormatting>
  <conditionalFormatting sqref="H5">
    <cfRule type="expression" priority="52" dxfId="19" stopIfTrue="1">
      <formula>ISNA($AH8)</formula>
    </cfRule>
  </conditionalFormatting>
  <conditionalFormatting sqref="H6">
    <cfRule type="expression" priority="51" dxfId="19" stopIfTrue="1">
      <formula>ISNA($AH9)</formula>
    </cfRule>
  </conditionalFormatting>
  <conditionalFormatting sqref="H7">
    <cfRule type="expression" priority="50" dxfId="19" stopIfTrue="1">
      <formula>ISNA($AH10)</formula>
    </cfRule>
  </conditionalFormatting>
  <conditionalFormatting sqref="H8">
    <cfRule type="expression" priority="49" dxfId="19" stopIfTrue="1">
      <formula>ISNA($AH11)</formula>
    </cfRule>
  </conditionalFormatting>
  <conditionalFormatting sqref="H9">
    <cfRule type="expression" priority="48" dxfId="19" stopIfTrue="1">
      <formula>ISNA($AH12)</formula>
    </cfRule>
  </conditionalFormatting>
  <conditionalFormatting sqref="B14">
    <cfRule type="expression" priority="47" dxfId="19" stopIfTrue="1">
      <formula>ISNA($AH13)</formula>
    </cfRule>
  </conditionalFormatting>
  <conditionalFormatting sqref="B15">
    <cfRule type="expression" priority="46" dxfId="19" stopIfTrue="1">
      <formula>ISNA($AH14)</formula>
    </cfRule>
  </conditionalFormatting>
  <conditionalFormatting sqref="B16">
    <cfRule type="expression" priority="45" dxfId="19" stopIfTrue="1">
      <formula>ISNA($AH15)</formula>
    </cfRule>
  </conditionalFormatting>
  <conditionalFormatting sqref="B17">
    <cfRule type="expression" priority="44" dxfId="19" stopIfTrue="1">
      <formula>ISNA($AH16)</formula>
    </cfRule>
  </conditionalFormatting>
  <conditionalFormatting sqref="B18">
    <cfRule type="expression" priority="43" dxfId="19" stopIfTrue="1">
      <formula>ISNA($AH17)</formula>
    </cfRule>
  </conditionalFormatting>
  <conditionalFormatting sqref="H14">
    <cfRule type="expression" priority="42" dxfId="19" stopIfTrue="1">
      <formula>ISNA($AH18)</formula>
    </cfRule>
  </conditionalFormatting>
  <conditionalFormatting sqref="H15">
    <cfRule type="expression" priority="41" dxfId="19" stopIfTrue="1">
      <formula>ISNA($AH19)</formula>
    </cfRule>
  </conditionalFormatting>
  <conditionalFormatting sqref="H16">
    <cfRule type="expression" priority="40" dxfId="19" stopIfTrue="1">
      <formula>ISNA($AH20)</formula>
    </cfRule>
  </conditionalFormatting>
  <conditionalFormatting sqref="H17">
    <cfRule type="expression" priority="39" dxfId="19" stopIfTrue="1">
      <formula>ISNA($AH21)</formula>
    </cfRule>
  </conditionalFormatting>
  <conditionalFormatting sqref="H18">
    <cfRule type="expression" priority="38" dxfId="19" stopIfTrue="1">
      <formula>ISNA($AH22)</formula>
    </cfRule>
  </conditionalFormatting>
  <conditionalFormatting sqref="B23">
    <cfRule type="expression" priority="37" dxfId="19" stopIfTrue="1">
      <formula>ISNA($AH23)</formula>
    </cfRule>
  </conditionalFormatting>
  <conditionalFormatting sqref="B24">
    <cfRule type="expression" priority="36" dxfId="19" stopIfTrue="1">
      <formula>ISNA($AH24)</formula>
    </cfRule>
  </conditionalFormatting>
  <conditionalFormatting sqref="B25">
    <cfRule type="expression" priority="35" dxfId="19" stopIfTrue="1">
      <formula>ISNA($AH25)</formula>
    </cfRule>
  </conditionalFormatting>
  <conditionalFormatting sqref="B26">
    <cfRule type="expression" priority="34" dxfId="19" stopIfTrue="1">
      <formula>ISNA($AH26)</formula>
    </cfRule>
  </conditionalFormatting>
  <conditionalFormatting sqref="B27">
    <cfRule type="expression" priority="33" dxfId="19" stopIfTrue="1">
      <formula>ISNA($AH27)</formula>
    </cfRule>
  </conditionalFormatting>
  <conditionalFormatting sqref="H23">
    <cfRule type="expression" priority="32" dxfId="19" stopIfTrue="1">
      <formula>ISNA($AH28)</formula>
    </cfRule>
  </conditionalFormatting>
  <conditionalFormatting sqref="H24">
    <cfRule type="expression" priority="31" dxfId="19" stopIfTrue="1">
      <formula>ISNA($AH29)</formula>
    </cfRule>
  </conditionalFormatting>
  <conditionalFormatting sqref="H25">
    <cfRule type="expression" priority="30" dxfId="19" stopIfTrue="1">
      <formula>ISNA($AH30)</formula>
    </cfRule>
  </conditionalFormatting>
  <conditionalFormatting sqref="H26">
    <cfRule type="expression" priority="29" dxfId="19" stopIfTrue="1">
      <formula>ISNA($AH31)</formula>
    </cfRule>
  </conditionalFormatting>
  <conditionalFormatting sqref="H27">
    <cfRule type="expression" priority="28" dxfId="19" stopIfTrue="1">
      <formula>ISNA($AH32)</formula>
    </cfRule>
  </conditionalFormatting>
  <conditionalFormatting sqref="B32">
    <cfRule type="expression" priority="27" dxfId="19" stopIfTrue="1">
      <formula>ISNA($AH33)</formula>
    </cfRule>
  </conditionalFormatting>
  <conditionalFormatting sqref="B33">
    <cfRule type="expression" priority="26" dxfId="19" stopIfTrue="1">
      <formula>ISNA($AH34)</formula>
    </cfRule>
  </conditionalFormatting>
  <conditionalFormatting sqref="B34">
    <cfRule type="expression" priority="25" dxfId="19" stopIfTrue="1">
      <formula>ISNA($AH35)</formula>
    </cfRule>
  </conditionalFormatting>
  <conditionalFormatting sqref="B35">
    <cfRule type="expression" priority="24" dxfId="19" stopIfTrue="1">
      <formula>ISNA($AH36)</formula>
    </cfRule>
  </conditionalFormatting>
  <conditionalFormatting sqref="B36">
    <cfRule type="expression" priority="23" dxfId="19" stopIfTrue="1">
      <formula>ISNA($AH37)</formula>
    </cfRule>
  </conditionalFormatting>
  <conditionalFormatting sqref="H32">
    <cfRule type="expression" priority="22" dxfId="19" stopIfTrue="1">
      <formula>ISNA($AH38)</formula>
    </cfRule>
  </conditionalFormatting>
  <conditionalFormatting sqref="H33">
    <cfRule type="expression" priority="21" dxfId="19" stopIfTrue="1">
      <formula>ISNA($AH39)</formula>
    </cfRule>
  </conditionalFormatting>
  <conditionalFormatting sqref="H34">
    <cfRule type="expression" priority="20" dxfId="19" stopIfTrue="1">
      <formula>ISNA($AH40)</formula>
    </cfRule>
  </conditionalFormatting>
  <conditionalFormatting sqref="H35">
    <cfRule type="expression" priority="19" dxfId="19" stopIfTrue="1">
      <formula>ISNA($AH41)</formula>
    </cfRule>
  </conditionalFormatting>
  <conditionalFormatting sqref="E5:E9">
    <cfRule type="cellIs" priority="18" dxfId="0" operator="equal" stopIfTrue="1">
      <formula>30</formula>
    </cfRule>
  </conditionalFormatting>
  <conditionalFormatting sqref="C5:C9">
    <cfRule type="cellIs" priority="17" dxfId="0" operator="equal" stopIfTrue="1">
      <formula>MAX($C$5:$C$9,$C$14:$C$18,$C$23:$C$27,$C$32:$C$36,$I$5:$I$9,$I$14:$I$18,$I$23:$I$27,$I$32:$I$36)</formula>
    </cfRule>
  </conditionalFormatting>
  <conditionalFormatting sqref="D5:D9">
    <cfRule type="cellIs" priority="16" dxfId="0" operator="equal" stopIfTrue="1">
      <formula>MAX($D$5:$D$9,$D$14:$D$18,$D$23:$D$27,$D$32:$D$36,$J$5:$J$9,$J$14:$J$18,$J$23:$J$27,$J$32:$J$36)</formula>
    </cfRule>
  </conditionalFormatting>
  <conditionalFormatting sqref="E14:E18">
    <cfRule type="cellIs" priority="15" dxfId="0" operator="equal" stopIfTrue="1">
      <formula>30</formula>
    </cfRule>
  </conditionalFormatting>
  <conditionalFormatting sqref="C14:C18">
    <cfRule type="cellIs" priority="14" dxfId="0" operator="equal" stopIfTrue="1">
      <formula>MAX($C$5:$C$9,$C$14:$C$18,$C$23:$C$27,$C$32:$C$36,$I$5:$I$9,$I$14:$I$18,$I$23:$I$27,$I$32:$I$36)</formula>
    </cfRule>
  </conditionalFormatting>
  <conditionalFormatting sqref="D14:D18">
    <cfRule type="cellIs" priority="13" dxfId="0" operator="equal" stopIfTrue="1">
      <formula>MAX($D$5:$D$9,$D$14:$D$18,$D$23:$D$27,$D$32:$D$36,$J$5:$J$9,$J$14:$J$18,$J$23:$J$27,$J$32:$J$36)</formula>
    </cfRule>
  </conditionalFormatting>
  <conditionalFormatting sqref="E23:E27">
    <cfRule type="cellIs" priority="12" dxfId="0" operator="equal" stopIfTrue="1">
      <formula>30</formula>
    </cfRule>
  </conditionalFormatting>
  <conditionalFormatting sqref="C23:C27">
    <cfRule type="cellIs" priority="11" dxfId="0" operator="equal" stopIfTrue="1">
      <formula>MAX($C$5:$C$9,$C$14:$C$18,$C$23:$C$27,$C$32:$C$36,$I$5:$I$9,$I$14:$I$18,$I$23:$I$27,$I$32:$I$36)</formula>
    </cfRule>
  </conditionalFormatting>
  <conditionalFormatting sqref="D23:D27">
    <cfRule type="cellIs" priority="10" dxfId="0" operator="equal" stopIfTrue="1">
      <formula>MAX($D$5:$D$9,$D$14:$D$18,$D$23:$D$27,$D$32:$D$36,$J$5:$J$9,$J$14:$J$18,$J$23:$J$27,$J$32:$J$36)</formula>
    </cfRule>
  </conditionalFormatting>
  <conditionalFormatting sqref="K5:K9">
    <cfRule type="cellIs" priority="9" dxfId="0" operator="equal" stopIfTrue="1">
      <formula>30</formula>
    </cfRule>
  </conditionalFormatting>
  <conditionalFormatting sqref="I5:I9">
    <cfRule type="cellIs" priority="8" dxfId="0" operator="equal" stopIfTrue="1">
      <formula>MAX($C$5:$C$9,$C$14:$C$18,$C$23:$C$27,$C$32:$C$36,$I$5:$I$9,$I$14:$I$18,$I$23:$I$27,$I$32:$I$36)</formula>
    </cfRule>
  </conditionalFormatting>
  <conditionalFormatting sqref="J5:J9">
    <cfRule type="cellIs" priority="7" dxfId="0" operator="equal" stopIfTrue="1">
      <formula>MAX($D$5:$D$9,$D$14:$D$18,$D$23:$D$27,$D$32:$D$36,$J$5:$J$9,$J$14:$J$18,$J$23:$J$27,$J$32:$J$36)</formula>
    </cfRule>
  </conditionalFormatting>
  <conditionalFormatting sqref="K14:K18">
    <cfRule type="cellIs" priority="6" dxfId="0" operator="equal" stopIfTrue="1">
      <formula>30</formula>
    </cfRule>
  </conditionalFormatting>
  <conditionalFormatting sqref="I14:I18">
    <cfRule type="cellIs" priority="5" dxfId="0" operator="equal" stopIfTrue="1">
      <formula>MAX($C$5:$C$9,$C$14:$C$18,$C$23:$C$27,$C$32:$C$36,$I$5:$I$9,$I$14:$I$18,$I$23:$I$27,$I$32:$I$36)</formula>
    </cfRule>
  </conditionalFormatting>
  <conditionalFormatting sqref="J14:J18">
    <cfRule type="cellIs" priority="4" dxfId="0" operator="equal" stopIfTrue="1">
      <formula>MAX($D$5:$D$9,$D$14:$D$18,$D$23:$D$27,$D$32:$D$36,$J$5:$J$9,$J$14:$J$18,$J$23:$J$27,$J$32:$J$36)</formula>
    </cfRule>
  </conditionalFormatting>
  <conditionalFormatting sqref="K23:K27">
    <cfRule type="cellIs" priority="3" dxfId="0" operator="equal" stopIfTrue="1">
      <formula>30</formula>
    </cfRule>
  </conditionalFormatting>
  <conditionalFormatting sqref="I23:I27">
    <cfRule type="cellIs" priority="2" dxfId="0" operator="equal" stopIfTrue="1">
      <formula>MAX($C$5:$C$9,$C$14:$C$18,$C$23:$C$27,$C$32:$C$36,$I$5:$I$9,$I$14:$I$18,$I$23:$I$27,$I$32:$I$36)</formula>
    </cfRule>
  </conditionalFormatting>
  <conditionalFormatting sqref="J23:J27">
    <cfRule type="cellIs" priority="1" dxfId="0" operator="equal" stopIfTrue="1">
      <formula>MAX($D$5:$D$9,$D$14:$D$18,$D$23:$D$27,$D$32:$D$36,$J$5:$J$9,$J$14:$J$18,$J$23:$J$27,$J$32:$J$36)</formula>
    </cfRule>
  </conditionalFormatting>
  <printOptions horizontalCentered="1"/>
  <pageMargins left="0" right="0" top="0.5905511811023623" bottom="0" header="0.11811023622047245" footer="0"/>
  <pageSetup fitToHeight="1" fitToWidth="1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="50" zoomScaleNormal="50" zoomScaleSheetLayoutView="30" zoomScalePageLayoutView="0" workbookViewId="0" topLeftCell="A13">
      <selection activeCell="H22" sqref="H22:I26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9.5" customHeight="1">
      <c r="A1" s="167" t="s">
        <v>65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35" s="4" customFormat="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AH2" s="4" t="e">
        <f>MATCH(AI2,Einzelwertung!G$3:G$70,0)</f>
        <v>#N/A</v>
      </c>
      <c r="AI2" s="4">
        <f>B4</f>
        <v>0</v>
      </c>
    </row>
    <row r="3" spans="1:35" s="4" customFormat="1" ht="30" customHeight="1">
      <c r="A3" s="199" t="str">
        <f>'1.Sptg'!$A$4</f>
        <v>VWG</v>
      </c>
      <c r="B3" s="200"/>
      <c r="C3" s="17" t="s">
        <v>0</v>
      </c>
      <c r="D3" s="15" t="s">
        <v>5</v>
      </c>
      <c r="E3" s="7" t="s">
        <v>8</v>
      </c>
      <c r="F3" s="3"/>
      <c r="G3" s="199" t="str">
        <f>'1.Sptg'!$G$4</f>
        <v>Tele / Post 2</v>
      </c>
      <c r="H3" s="200"/>
      <c r="I3" s="17" t="s">
        <v>0</v>
      </c>
      <c r="J3" s="15" t="s">
        <v>5</v>
      </c>
      <c r="K3" s="7" t="s">
        <v>8</v>
      </c>
      <c r="S3" s="55"/>
      <c r="T3" s="55"/>
      <c r="U3" s="55"/>
      <c r="V3" s="55"/>
      <c r="W3" s="55"/>
      <c r="AH3" s="4" t="e">
        <f>MATCH(AI3,Einzelwertung!G$3:G$70,0)</f>
        <v>#N/A</v>
      </c>
      <c r="AI3" s="4">
        <f>B5</f>
        <v>0</v>
      </c>
    </row>
    <row r="4" spans="1:35" s="4" customFormat="1" ht="30" customHeight="1">
      <c r="A4" s="7">
        <v>1</v>
      </c>
      <c r="B4" s="95"/>
      <c r="C4" s="20"/>
      <c r="D4" s="13">
        <f>IF(C4="","",C4-560)</f>
      </c>
      <c r="E4" s="7">
        <f>IF(C4=0,"",INDEX(Einzelwertung!BA$3:BA$70,MATCH(B4,Einzelwertung!G$3:G$70,0)))</f>
      </c>
      <c r="F4" s="3"/>
      <c r="G4" s="7">
        <v>1</v>
      </c>
      <c r="H4" s="95"/>
      <c r="I4" s="20"/>
      <c r="J4" s="13">
        <f>IF(I4="","",I4-560)</f>
      </c>
      <c r="K4" s="7">
        <f>IF(I4=0,"",INDEX(Einzelwertung!BA$3:BA$70,MATCH(H4,Einzelwertung!G$3:G$70,0)))</f>
      </c>
      <c r="M4" s="171" t="s">
        <v>58</v>
      </c>
      <c r="N4" s="172"/>
      <c r="O4" s="172"/>
      <c r="P4" s="172"/>
      <c r="Q4" s="172"/>
      <c r="R4" s="173"/>
      <c r="AH4" s="4" t="e">
        <f>MATCH(AI4,Einzelwertung!G$3:G$70,0)</f>
        <v>#N/A</v>
      </c>
      <c r="AI4" s="4">
        <f>B6</f>
        <v>0</v>
      </c>
    </row>
    <row r="5" spans="1:35" s="4" customFormat="1" ht="30" customHeight="1">
      <c r="A5" s="7">
        <v>2</v>
      </c>
      <c r="B5" s="95"/>
      <c r="C5" s="20"/>
      <c r="D5" s="13">
        <f>IF(C5="","",C5-560)</f>
      </c>
      <c r="E5" s="7">
        <f>IF(C5=0,"",INDEX(Einzelwertung!BA$3:BA$70,MATCH(B5,Einzelwertung!G$3:G$70,0)))</f>
      </c>
      <c r="F5" s="3"/>
      <c r="G5" s="7">
        <v>2</v>
      </c>
      <c r="H5" s="95"/>
      <c r="I5" s="20"/>
      <c r="J5" s="13">
        <f>IF(I5="","",I5-560)</f>
      </c>
      <c r="K5" s="7">
        <f>IF(I5=0,"",INDEX(Einzelwertung!BA$3:BA$70,MATCH(H5,Einzelwertung!G$3:G$70,0)))</f>
      </c>
      <c r="M5" s="58" t="s">
        <v>1</v>
      </c>
      <c r="N5" s="59" t="s">
        <v>2</v>
      </c>
      <c r="O5" s="60" t="s">
        <v>0</v>
      </c>
      <c r="P5" s="61"/>
      <c r="Q5" s="180" t="s">
        <v>3</v>
      </c>
      <c r="R5" s="182" t="s">
        <v>4</v>
      </c>
      <c r="S5" s="38" t="s">
        <v>9</v>
      </c>
      <c r="T5" s="54" t="s">
        <v>10</v>
      </c>
      <c r="U5" s="38"/>
      <c r="V5" s="38"/>
      <c r="W5" s="38"/>
      <c r="AH5" s="4" t="e">
        <f>MATCH(AI5,Einzelwertung!G$3:G$70,0)</f>
        <v>#N/A</v>
      </c>
      <c r="AI5" s="4">
        <f>B7</f>
        <v>0</v>
      </c>
    </row>
    <row r="6" spans="1:35" s="4" customFormat="1" ht="30" customHeight="1">
      <c r="A6" s="7">
        <v>3</v>
      </c>
      <c r="B6" s="95"/>
      <c r="C6" s="20"/>
      <c r="D6" s="13">
        <f>IF(C6="","",C6-560)</f>
      </c>
      <c r="E6" s="7">
        <f>IF(C6=0,"",INDEX(Einzelwertung!BA$3:BA$70,MATCH(B6,Einzelwertung!G$3:G$70,0)))</f>
      </c>
      <c r="F6" s="3"/>
      <c r="G6" s="7">
        <v>3</v>
      </c>
      <c r="H6" s="95"/>
      <c r="I6" s="20"/>
      <c r="J6" s="13">
        <f>IF(I6="","",I6-560)</f>
      </c>
      <c r="K6" s="7">
        <f>IF(I6=0,"",INDEX(Einzelwertung!BA$3:BA$70,MATCH(H6,Einzelwertung!G$3:G$70,0)))</f>
      </c>
      <c r="M6" s="26">
        <f aca="true" t="shared" si="0" ref="M6:M11">IF(Z$6=0,"",RANK(P6,$P$6:$P$13))</f>
      </c>
      <c r="N6" s="63">
        <f aca="true" t="shared" si="1" ref="N6:N11">IF($AA$6=0,"",INDEX(Y$6:Y$13,MATCH(O6,AB$6:AB$13,0)))</f>
      </c>
      <c r="O6" s="35">
        <f aca="true" t="shared" si="2" ref="O6:O11">IF($AA$13&gt;0,"",LARGE(AB$6:AB$13,ROW()-5))</f>
        <v>0.06</v>
      </c>
      <c r="P6" s="39">
        <f aca="true" t="shared" si="3" ref="P6:P11">IF($AA$13&gt;0,"",LARGE(Z$6:Z$13,ROW()-5))</f>
        <v>0</v>
      </c>
      <c r="Q6" s="181"/>
      <c r="R6" s="183"/>
      <c r="S6" s="38">
        <f>'8.Sptg'!U7</f>
        <v>29.008000000000003</v>
      </c>
      <c r="T6" s="38">
        <v>0.001</v>
      </c>
      <c r="U6" s="43">
        <f aca="true" t="shared" si="4" ref="U6:U11">SUM(S6+T6+W6)</f>
        <v>29.009000000000004</v>
      </c>
      <c r="V6" s="38">
        <f aca="true" t="shared" si="5" ref="V6:V11">IF($Z6=0,"",RANK(Z6,Z$6:Z$13))</f>
      </c>
      <c r="W6" s="38">
        <f>IF($Z$6=0,0,INDEX(AD$7:AD$14,MATCH(V6,AC$7:AC$14)))</f>
        <v>0</v>
      </c>
      <c r="X6" s="4">
        <v>0.01</v>
      </c>
      <c r="Y6" s="37" t="str">
        <f>$A$3</f>
        <v>VWG</v>
      </c>
      <c r="Z6" s="4">
        <f>$C$9</f>
        <v>0</v>
      </c>
      <c r="AA6" s="4">
        <f>SUM(Z6:Z13)</f>
        <v>0</v>
      </c>
      <c r="AB6" s="4">
        <f aca="true" t="shared" si="6" ref="AB6:AB11">SUM(Z6+X6)</f>
        <v>0.01</v>
      </c>
      <c r="AC6" s="4" t="s">
        <v>1</v>
      </c>
      <c r="AD6" s="4" t="s">
        <v>8</v>
      </c>
      <c r="AH6" s="4" t="e">
        <f>MATCH(AI6,Einzelwertung!G$3:G$70,0)</f>
        <v>#N/A</v>
      </c>
      <c r="AI6" s="4">
        <f>B8</f>
        <v>0</v>
      </c>
    </row>
    <row r="7" spans="1:35" s="4" customFormat="1" ht="30" customHeight="1">
      <c r="A7" s="7">
        <v>4</v>
      </c>
      <c r="B7" s="95"/>
      <c r="C7" s="20"/>
      <c r="D7" s="13">
        <f>IF(C7="","",C7-560)</f>
      </c>
      <c r="E7" s="7">
        <f>IF(C7=0,"",INDEX(Einzelwertung!BA$3:BA$70,MATCH(B7,Einzelwertung!G$3:G$70,0)))</f>
      </c>
      <c r="F7" s="3"/>
      <c r="G7" s="7">
        <v>4</v>
      </c>
      <c r="H7" s="95"/>
      <c r="I7" s="20"/>
      <c r="J7" s="13">
        <f>IF(I7="","",I7-560)</f>
      </c>
      <c r="K7" s="7">
        <f>IF(I7=0,"",INDEX(Einzelwertung!BA$3:BA$70,MATCH(H7,Einzelwertung!G$3:G$70,0)))</f>
      </c>
      <c r="M7" s="26">
        <f t="shared" si="0"/>
      </c>
      <c r="N7" s="64">
        <f t="shared" si="1"/>
      </c>
      <c r="O7" s="28">
        <f t="shared" si="2"/>
        <v>0.05</v>
      </c>
      <c r="P7" s="36">
        <f t="shared" si="3"/>
        <v>0</v>
      </c>
      <c r="Q7" s="29" t="str">
        <f>IF($AA$6=0," ",($O$6-O7)*-1)</f>
        <v> </v>
      </c>
      <c r="R7" s="30" t="str">
        <f>IF($AA$6=0," ",(O6-O7)*-1)</f>
        <v> </v>
      </c>
      <c r="S7" s="38">
        <f>'8.Sptg'!U8</f>
        <v>27.016</v>
      </c>
      <c r="T7" s="38">
        <v>0.002</v>
      </c>
      <c r="U7" s="43">
        <f t="shared" si="4"/>
        <v>27.017999999999997</v>
      </c>
      <c r="V7" s="38">
        <f t="shared" si="5"/>
      </c>
      <c r="W7" s="38">
        <f>IF($Z$7=0,0,INDEX(AD$7:AD$14,MATCH(V7,AC$7:AC$14)))</f>
        <v>0</v>
      </c>
      <c r="X7" s="4">
        <v>0.02</v>
      </c>
      <c r="Y7" s="37" t="str">
        <f>$G$3</f>
        <v>Tele / Post 2</v>
      </c>
      <c r="Z7" s="4">
        <f>$I$9</f>
        <v>0</v>
      </c>
      <c r="AB7" s="4">
        <f t="shared" si="6"/>
        <v>0.02</v>
      </c>
      <c r="AC7" s="4">
        <v>1</v>
      </c>
      <c r="AD7" s="4">
        <v>6</v>
      </c>
      <c r="AH7" s="4" t="e">
        <f>MATCH(AI7,Einzelwertung!G$3:G$70,0)</f>
        <v>#N/A</v>
      </c>
      <c r="AI7" s="4">
        <f>H4</f>
        <v>0</v>
      </c>
    </row>
    <row r="8" spans="1:35" s="4" customFormat="1" ht="30" customHeight="1">
      <c r="A8" s="14">
        <v>5</v>
      </c>
      <c r="B8" s="95"/>
      <c r="C8" s="20"/>
      <c r="D8" s="13">
        <f>IF(C8="","",C8-560)</f>
      </c>
      <c r="E8" s="7">
        <f>IF(C8=0,"",INDEX(Einzelwertung!BA$3:BA$70,MATCH(B8,Einzelwertung!G$3:G$70,0)))</f>
      </c>
      <c r="F8" s="3"/>
      <c r="G8" s="14">
        <v>5</v>
      </c>
      <c r="H8" s="95"/>
      <c r="I8" s="20"/>
      <c r="J8" s="13">
        <f>IF(I8="","",I8-560)</f>
      </c>
      <c r="K8" s="7">
        <f>IF(I8=0,"",INDEX(Einzelwertung!BA$3:BA$70,MATCH(H8,Einzelwertung!G$3:G$70,0)))</f>
      </c>
      <c r="M8" s="26">
        <f t="shared" si="0"/>
      </c>
      <c r="N8" s="64">
        <f t="shared" si="1"/>
      </c>
      <c r="O8" s="28">
        <f t="shared" si="2"/>
        <v>0.04</v>
      </c>
      <c r="P8" s="28">
        <f t="shared" si="3"/>
        <v>0</v>
      </c>
      <c r="Q8" s="29" t="str">
        <f>IF($AA$6=0," ",($O$6-O8)*-1)</f>
        <v> </v>
      </c>
      <c r="R8" s="30" t="str">
        <f>IF($AA$6=0," ",(O7-O8)*-1)</f>
        <v> </v>
      </c>
      <c r="S8" s="38">
        <f>'8.Sptg'!U9</f>
        <v>1.0239999999999991</v>
      </c>
      <c r="T8" s="38">
        <v>0.003</v>
      </c>
      <c r="U8" s="43">
        <f t="shared" si="4"/>
        <v>1.026999999999999</v>
      </c>
      <c r="V8" s="38">
        <f t="shared" si="5"/>
      </c>
      <c r="W8" s="38">
        <f>IF($Z$8=0,0,INDEX(AD$7:AD$14,MATCH(V8,AC$7:AC$14)))</f>
        <v>0</v>
      </c>
      <c r="X8" s="4">
        <v>0.03</v>
      </c>
      <c r="Y8" s="37">
        <f>$A$12</f>
        <v>0</v>
      </c>
      <c r="Z8" s="4">
        <f>$C$18</f>
        <v>0</v>
      </c>
      <c r="AB8" s="4">
        <f t="shared" si="6"/>
        <v>0.03</v>
      </c>
      <c r="AC8" s="4">
        <v>2</v>
      </c>
      <c r="AD8" s="4">
        <v>5</v>
      </c>
      <c r="AH8" s="4" t="e">
        <f>MATCH(AI8,Einzelwertung!G$3:G$70,0)</f>
        <v>#N/A</v>
      </c>
      <c r="AI8" s="4">
        <f>H5</f>
        <v>0</v>
      </c>
    </row>
    <row r="9" spans="1:35" s="4" customFormat="1" ht="30" customHeight="1">
      <c r="A9" s="19">
        <f>COUNT(C4:C8)</f>
        <v>0</v>
      </c>
      <c r="B9" s="22" t="s">
        <v>6</v>
      </c>
      <c r="C9" s="21">
        <f>SUM(C4:C8,IF(A9=5,-MIN(C4:C8)))</f>
        <v>0</v>
      </c>
      <c r="D9" s="21">
        <f>SUM(D4:D8,IF(A9=5,-MIN(D4:D8)))</f>
        <v>0</v>
      </c>
      <c r="E9" s="47"/>
      <c r="F9" s="3"/>
      <c r="G9" s="19">
        <f>COUNT(I4:I8)</f>
        <v>0</v>
      </c>
      <c r="H9" s="22" t="s">
        <v>6</v>
      </c>
      <c r="I9" s="21">
        <f>SUM(I4:I8,IF(G9=5,-MIN(I4:I8)))</f>
        <v>0</v>
      </c>
      <c r="J9" s="21">
        <f>SUM(J4:J8,IF(G9=5,-MIN(J4:J8)))</f>
        <v>0</v>
      </c>
      <c r="K9" s="47"/>
      <c r="M9" s="138">
        <f t="shared" si="0"/>
      </c>
      <c r="N9" s="65">
        <f t="shared" si="1"/>
      </c>
      <c r="O9" s="33">
        <f t="shared" si="2"/>
        <v>0.03</v>
      </c>
      <c r="P9" s="28">
        <f t="shared" si="3"/>
        <v>0</v>
      </c>
      <c r="Q9" s="29" t="str">
        <f>IF($AA$6=0," ",($O$6-O9)*-1)</f>
        <v> </v>
      </c>
      <c r="R9" s="30" t="str">
        <f>IF($AA$6=0," ",(O8-O9)*-1)</f>
        <v> </v>
      </c>
      <c r="S9" s="38">
        <f>'8.Sptg'!U10</f>
        <v>20.032000000000004</v>
      </c>
      <c r="T9" s="38">
        <v>0.004</v>
      </c>
      <c r="U9" s="43">
        <f t="shared" si="4"/>
        <v>20.036000000000005</v>
      </c>
      <c r="V9" s="38">
        <f t="shared" si="5"/>
      </c>
      <c r="W9" s="38">
        <f>IF($Z$9=0,0,INDEX(AD$7:AD$14,MATCH(V9,AC$7:AC$14)))</f>
        <v>0</v>
      </c>
      <c r="X9" s="4">
        <v>0.04</v>
      </c>
      <c r="Y9" s="37" t="str">
        <f>$G$12</f>
        <v>OLB</v>
      </c>
      <c r="Z9" s="4">
        <f>$I$18</f>
        <v>0</v>
      </c>
      <c r="AB9" s="4">
        <f t="shared" si="6"/>
        <v>0.04</v>
      </c>
      <c r="AC9" s="4">
        <v>3</v>
      </c>
      <c r="AD9" s="4">
        <v>4</v>
      </c>
      <c r="AH9" s="4" t="e">
        <f>MATCH(AI9,Einzelwertung!G$3:G$70,0)</f>
        <v>#N/A</v>
      </c>
      <c r="AI9" s="4">
        <f>H6</f>
        <v>0</v>
      </c>
    </row>
    <row r="10" spans="1:35" s="4" customFormat="1" ht="30" customHeight="1">
      <c r="A10" s="19">
        <f>COUNT(#REF!)</f>
        <v>0</v>
      </c>
      <c r="B10" s="16"/>
      <c r="C10" s="174"/>
      <c r="D10" s="174"/>
      <c r="E10" s="140"/>
      <c r="F10" s="3"/>
      <c r="G10" s="19">
        <f>COUNT(#REF!)</f>
        <v>0</v>
      </c>
      <c r="H10" s="16"/>
      <c r="I10" s="174"/>
      <c r="J10" s="174"/>
      <c r="K10" s="140"/>
      <c r="M10" s="138">
        <f t="shared" si="0"/>
      </c>
      <c r="N10" s="65">
        <f t="shared" si="1"/>
      </c>
      <c r="O10" s="33">
        <f t="shared" si="2"/>
        <v>0.02</v>
      </c>
      <c r="P10" s="28">
        <f t="shared" si="3"/>
        <v>0</v>
      </c>
      <c r="Q10" s="29" t="str">
        <f>IF($AA$6=0," ",($O$6-O10)*-1)</f>
        <v> </v>
      </c>
      <c r="R10" s="30" t="str">
        <f>IF($AA$6=0," ",(O9-O10)*-1)</f>
        <v> </v>
      </c>
      <c r="S10" s="38">
        <f>'8.Sptg'!U11</f>
        <v>36.04</v>
      </c>
      <c r="T10" s="38">
        <v>0.005</v>
      </c>
      <c r="U10" s="43">
        <f t="shared" si="4"/>
        <v>36.045</v>
      </c>
      <c r="V10" s="38">
        <f t="shared" si="5"/>
      </c>
      <c r="W10" s="38">
        <f>IF($Z$10=0,0,INDEX(AD$7:AD$14,MATCH(V10,AC$7:AC$14)))</f>
        <v>0</v>
      </c>
      <c r="X10" s="4">
        <v>0.05</v>
      </c>
      <c r="Y10" s="37" t="str">
        <f>$A$21</f>
        <v>Stadt Oldenburg</v>
      </c>
      <c r="Z10" s="4">
        <f>$C$27</f>
        <v>0</v>
      </c>
      <c r="AB10" s="4">
        <f t="shared" si="6"/>
        <v>0.05</v>
      </c>
      <c r="AC10" s="4">
        <v>4</v>
      </c>
      <c r="AD10" s="4">
        <v>3</v>
      </c>
      <c r="AH10" s="4" t="e">
        <f>MATCH(AI10,Einzelwertung!G$3:G$70,0)</f>
        <v>#N/A</v>
      </c>
      <c r="AI10" s="4">
        <f>H7</f>
        <v>0</v>
      </c>
    </row>
    <row r="11" spans="1:35" s="4" customFormat="1" ht="30" customHeight="1">
      <c r="A11" s="3"/>
      <c r="B11" s="9"/>
      <c r="C11" s="9"/>
      <c r="D11" s="9"/>
      <c r="E11" s="9"/>
      <c r="F11" s="3"/>
      <c r="G11" s="3"/>
      <c r="H11" s="3"/>
      <c r="I11" s="9"/>
      <c r="J11" s="9"/>
      <c r="K11" s="9"/>
      <c r="M11" s="139">
        <f t="shared" si="0"/>
      </c>
      <c r="N11" s="97">
        <f t="shared" si="1"/>
      </c>
      <c r="O11" s="98">
        <f t="shared" si="2"/>
        <v>0.01</v>
      </c>
      <c r="P11" s="99">
        <f t="shared" si="3"/>
        <v>0</v>
      </c>
      <c r="Q11" s="100" t="str">
        <f>IF($AA$6=0," ",($O$6-O11)*-1)</f>
        <v> </v>
      </c>
      <c r="R11" s="125" t="str">
        <f>IF($AA$6=0," ",(O10-O11)*-1)</f>
        <v> </v>
      </c>
      <c r="S11" s="38">
        <f>'8.Sptg'!U12</f>
        <v>11.048</v>
      </c>
      <c r="T11" s="38">
        <v>0.006</v>
      </c>
      <c r="U11" s="43">
        <f t="shared" si="4"/>
        <v>11.054</v>
      </c>
      <c r="V11" s="38">
        <f t="shared" si="5"/>
      </c>
      <c r="W11" s="38">
        <f>IF($Z$11=0,0,INDEX(AD$7:AD$14,MATCH(V11,AC$7:AC$14)))</f>
        <v>0</v>
      </c>
      <c r="X11" s="4">
        <v>0.06</v>
      </c>
      <c r="Y11" s="37" t="str">
        <f>$G$21</f>
        <v>KDO</v>
      </c>
      <c r="Z11" s="4">
        <f>$I$27</f>
        <v>0</v>
      </c>
      <c r="AB11" s="4">
        <f t="shared" si="6"/>
        <v>0.06</v>
      </c>
      <c r="AC11" s="4">
        <v>5</v>
      </c>
      <c r="AD11" s="4">
        <v>2</v>
      </c>
      <c r="AH11" s="4" t="e">
        <f>MATCH(AI11,Einzelwertung!G$3:G$70,0)</f>
        <v>#N/A</v>
      </c>
      <c r="AI11" s="4">
        <f>H8</f>
        <v>0</v>
      </c>
    </row>
    <row r="12" spans="1:35" s="4" customFormat="1" ht="30" customHeight="1">
      <c r="A12" s="211">
        <f>'1.Sptg'!$A$13</f>
        <v>0</v>
      </c>
      <c r="B12" s="212"/>
      <c r="C12" s="17" t="s">
        <v>0</v>
      </c>
      <c r="D12" s="15" t="s">
        <v>5</v>
      </c>
      <c r="E12" s="7" t="s">
        <v>8</v>
      </c>
      <c r="F12" s="3"/>
      <c r="G12" s="197" t="str">
        <f>'1.Sptg'!$G$13</f>
        <v>OLB</v>
      </c>
      <c r="H12" s="198"/>
      <c r="I12" s="17" t="s">
        <v>0</v>
      </c>
      <c r="J12" s="15" t="s">
        <v>5</v>
      </c>
      <c r="K12" s="7" t="s">
        <v>8</v>
      </c>
      <c r="M12" s="101"/>
      <c r="N12" s="129"/>
      <c r="O12" s="103"/>
      <c r="P12" s="104"/>
      <c r="Q12" s="105"/>
      <c r="R12" s="105"/>
      <c r="S12" s="38"/>
      <c r="T12" s="38"/>
      <c r="U12" s="43"/>
      <c r="V12" s="38"/>
      <c r="W12" s="38"/>
      <c r="Y12" s="37"/>
      <c r="AC12" s="4">
        <v>6</v>
      </c>
      <c r="AD12" s="4">
        <v>1</v>
      </c>
      <c r="AH12" s="4" t="e">
        <f>MATCH(AI12,Einzelwertung!G$3:G$70,0)</f>
        <v>#N/A</v>
      </c>
      <c r="AI12" s="4">
        <f>B13</f>
        <v>0</v>
      </c>
    </row>
    <row r="13" spans="1:35" s="4" customFormat="1" ht="30" customHeight="1">
      <c r="A13" s="7">
        <v>1</v>
      </c>
      <c r="B13" s="95"/>
      <c r="C13" s="20"/>
      <c r="D13" s="13">
        <f>IF(C13="","",C13-560)</f>
      </c>
      <c r="E13" s="7">
        <f>IF(C13=0,"",INDEX(Einzelwertung!BA$3:BA$70,MATCH(B13,Einzelwertung!G$3:G$70,0)))</f>
      </c>
      <c r="F13" s="3"/>
      <c r="G13" s="7">
        <v>1</v>
      </c>
      <c r="H13" s="95"/>
      <c r="I13" s="20"/>
      <c r="J13" s="13">
        <f>IF(I13="","",I13-560)</f>
      </c>
      <c r="K13" s="7">
        <f>IF(I13=0,"",INDEX(Einzelwertung!BA$3:BA$70,MATCH(H13,Einzelwertung!G$3:G$70,0)))</f>
      </c>
      <c r="M13" s="45"/>
      <c r="N13" s="130"/>
      <c r="O13" s="25"/>
      <c r="P13" s="39"/>
      <c r="Q13" s="23"/>
      <c r="R13" s="23"/>
      <c r="S13" s="38"/>
      <c r="T13" s="38"/>
      <c r="U13" s="43"/>
      <c r="V13" s="38"/>
      <c r="W13" s="38"/>
      <c r="Y13" s="37"/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7">
        <v>2</v>
      </c>
      <c r="B14" s="95"/>
      <c r="C14" s="20"/>
      <c r="D14" s="13">
        <f>IF(C14="","",C14-560)</f>
      </c>
      <c r="E14" s="7">
        <f>IF(C14=0,"",INDEX(Einzelwertung!BA$3:BA$70,MATCH(B14,Einzelwertung!G$3:G$70,0)))</f>
      </c>
      <c r="F14" s="3"/>
      <c r="G14" s="7">
        <v>2</v>
      </c>
      <c r="H14" s="95"/>
      <c r="I14" s="20"/>
      <c r="J14" s="13">
        <f>IF(I14="","",I14-560)</f>
      </c>
      <c r="K14" s="7">
        <f>IF(I14=0,"",INDEX(Einzelwertung!BA$3:BA$70,MATCH(H14,Einzelwertung!G$3:G$70,0)))</f>
      </c>
      <c r="M14" s="6"/>
      <c r="N14" s="24"/>
      <c r="O14" s="25"/>
      <c r="P14" s="25"/>
      <c r="Q14" s="23"/>
      <c r="R14" s="23"/>
      <c r="S14" s="23"/>
      <c r="T14" s="23"/>
      <c r="U14" s="23"/>
      <c r="V14" s="23"/>
      <c r="W14" s="23"/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7">
        <v>3</v>
      </c>
      <c r="B15" s="95"/>
      <c r="C15" s="20"/>
      <c r="D15" s="13">
        <f>IF(C15="","",C15-560)</f>
      </c>
      <c r="E15" s="7">
        <f>IF(C15=0,"",INDEX(Einzelwertung!BA$3:BA$70,MATCH(B15,Einzelwertung!G$3:G$70,0)))</f>
      </c>
      <c r="F15" s="3"/>
      <c r="G15" s="7">
        <v>3</v>
      </c>
      <c r="H15" s="95"/>
      <c r="I15" s="20"/>
      <c r="J15" s="13">
        <f>IF(I15="","",I15-560)</f>
      </c>
      <c r="K15" s="7">
        <f>IF(I15=0,"",INDEX(Einzelwertung!BA$3:BA$70,MATCH(H15,Einzelwertung!G$3:G$70,0)))</f>
      </c>
      <c r="L15" s="8"/>
      <c r="M15" s="6"/>
      <c r="N15" s="24"/>
      <c r="O15" s="25"/>
      <c r="P15" s="25"/>
      <c r="Q15" s="23"/>
      <c r="R15" s="23"/>
      <c r="S15" s="23"/>
      <c r="T15" s="23"/>
      <c r="U15" s="23"/>
      <c r="V15" s="23"/>
      <c r="W15" s="23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7">
        <v>4</v>
      </c>
      <c r="B16" s="95"/>
      <c r="C16" s="20"/>
      <c r="D16" s="13">
        <f>IF(C16="","",C16-560)</f>
      </c>
      <c r="E16" s="7">
        <f>IF(C16=0,"",INDEX(Einzelwertung!BA$3:BA$70,MATCH(B16,Einzelwertung!G$3:G$70,0)))</f>
      </c>
      <c r="F16" s="3"/>
      <c r="G16" s="7">
        <v>4</v>
      </c>
      <c r="H16" s="95"/>
      <c r="I16" s="20"/>
      <c r="J16" s="13">
        <f>IF(I16="","",I16-560)</f>
      </c>
      <c r="K16" s="7">
        <f>IF(I16=0,"",INDEX(Einzelwertung!BA$3:BA$70,MATCH(H16,Einzelwertung!G$3:G$70,0)))</f>
      </c>
      <c r="L16" s="10"/>
      <c r="M16" s="177" t="s">
        <v>59</v>
      </c>
      <c r="N16" s="178"/>
      <c r="O16" s="179"/>
      <c r="P16" s="8"/>
      <c r="Q16" s="38"/>
      <c r="R16" s="38"/>
      <c r="S16" s="38"/>
      <c r="T16" s="38"/>
      <c r="U16" s="38"/>
      <c r="V16" s="38"/>
      <c r="W16" s="38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">
        <v>5</v>
      </c>
      <c r="B17" s="95"/>
      <c r="C17" s="20"/>
      <c r="D17" s="13">
        <f>IF(C17="","",C17-560)</f>
      </c>
      <c r="E17" s="7">
        <f>IF(C17=0,"",INDEX(Einzelwertung!BA$3:BA$70,MATCH(B17,Einzelwertung!G$3:G$70,0)))</f>
      </c>
      <c r="F17" s="3"/>
      <c r="G17" s="14">
        <v>5</v>
      </c>
      <c r="H17" s="95"/>
      <c r="I17" s="20"/>
      <c r="J17" s="13">
        <f>IF(I17="","",I17-560)</f>
      </c>
      <c r="K17" s="7">
        <f>IF(I17=0,"",INDEX(Einzelwertung!BA$3:BA$70,MATCH(H17,Einzelwertung!G$3:G$70,0)))</f>
      </c>
      <c r="L17" s="8"/>
      <c r="M17" s="58" t="s">
        <v>1</v>
      </c>
      <c r="N17" s="59" t="s">
        <v>2</v>
      </c>
      <c r="O17" s="62" t="s">
        <v>8</v>
      </c>
      <c r="P17" s="46"/>
      <c r="Q17" s="38"/>
      <c r="R17" s="38"/>
      <c r="AH17" s="4" t="e">
        <f>MATCH(AI17,Einzelwertung!G$3:G$70,0)</f>
        <v>#N/A</v>
      </c>
      <c r="AI17" s="4">
        <f>H13</f>
        <v>0</v>
      </c>
    </row>
    <row r="18" spans="1:35" s="4" customFormat="1" ht="30" customHeight="1">
      <c r="A18" s="19">
        <f>COUNT(C13:C17)</f>
        <v>0</v>
      </c>
      <c r="B18" s="22" t="s">
        <v>6</v>
      </c>
      <c r="C18" s="21">
        <f>SUM(C13:C17,IF(A18=5,-MIN(C13:C17)))</f>
        <v>0</v>
      </c>
      <c r="D18" s="21">
        <f>SUM(D13:D17,IF(A18=5,-MIN(D13:D17)))</f>
        <v>0</v>
      </c>
      <c r="E18" s="47"/>
      <c r="F18" s="3"/>
      <c r="G18" s="19">
        <f>COUNT(I13:I17)</f>
        <v>0</v>
      </c>
      <c r="H18" s="22" t="s">
        <v>6</v>
      </c>
      <c r="I18" s="21">
        <f>SUM(I13:I17,IF(G18=5,-MIN(I13:I17)))</f>
        <v>0</v>
      </c>
      <c r="J18" s="21">
        <f>SUM(J13:J17,IF(G18=5,-MIN(J13:J17)))</f>
        <v>0</v>
      </c>
      <c r="K18" s="47"/>
      <c r="L18" s="137" t="e">
        <f>ROUNDDOWN(O18,)</f>
        <v>#VALUE!</v>
      </c>
      <c r="M18" s="48">
        <f aca="true" t="shared" si="7" ref="M18:M23">IF($AA$6=0,"",RANK(L18,L$18:L$25))</f>
      </c>
      <c r="N18" s="44">
        <f aca="true" t="shared" si="8" ref="N18:N23">IF($AA$6=0,"",INDEX(Y$6:Y$13,MATCH(O18,U$6:U$13,0)))</f>
      </c>
      <c r="O18" s="35">
        <f>IF($AA$6=0,"",LARGE(U$6:U$13,1))</f>
      </c>
      <c r="P18" s="41"/>
      <c r="Q18" s="23"/>
      <c r="R18" s="23"/>
      <c r="S18" s="45"/>
      <c r="T18" s="45"/>
      <c r="U18" s="40"/>
      <c r="W18" s="2"/>
      <c r="Y18" s="37"/>
      <c r="AH18" s="4" t="e">
        <f>MATCH(AI18,Einzelwertung!G$3:G$70,0)</f>
        <v>#N/A</v>
      </c>
      <c r="AI18" s="4">
        <f>H14</f>
        <v>0</v>
      </c>
    </row>
    <row r="19" spans="1:35" s="4" customFormat="1" ht="30" customHeight="1">
      <c r="A19" s="19">
        <f>COUNT(#REF!)</f>
        <v>0</v>
      </c>
      <c r="B19" s="16"/>
      <c r="C19" s="164"/>
      <c r="D19" s="164"/>
      <c r="E19" s="39"/>
      <c r="F19" s="3"/>
      <c r="G19" s="19">
        <f>COUNT(#REF!)</f>
        <v>0</v>
      </c>
      <c r="H19" s="16"/>
      <c r="I19" s="164"/>
      <c r="J19" s="164"/>
      <c r="K19" s="39"/>
      <c r="L19" s="137" t="e">
        <f aca="true" t="shared" si="9" ref="L19:L36">ROUNDDOWN(O19,)</f>
        <v>#VALUE!</v>
      </c>
      <c r="M19" s="27">
        <f t="shared" si="7"/>
      </c>
      <c r="N19" s="49">
        <f t="shared" si="8"/>
      </c>
      <c r="O19" s="50">
        <f>IF($AA$6=0,"",LARGE(U$6:U$13,2))</f>
      </c>
      <c r="P19" s="41"/>
      <c r="Q19" s="23"/>
      <c r="R19" s="23"/>
      <c r="S19" s="45"/>
      <c r="T19" s="45"/>
      <c r="U19" s="40"/>
      <c r="W19" s="2"/>
      <c r="Y19" s="37"/>
      <c r="AH19" s="4" t="e">
        <f>MATCH(AI19,Einzelwertung!G$3:G$70,0)</f>
        <v>#N/A</v>
      </c>
      <c r="AI19" s="4">
        <f>H15</f>
        <v>0</v>
      </c>
    </row>
    <row r="20" spans="6:35" s="4" customFormat="1" ht="30" customHeight="1">
      <c r="F20" s="3"/>
      <c r="L20" s="137" t="e">
        <f t="shared" si="9"/>
        <v>#VALUE!</v>
      </c>
      <c r="M20" s="27">
        <f t="shared" si="7"/>
      </c>
      <c r="N20" s="49">
        <f t="shared" si="8"/>
      </c>
      <c r="O20" s="50">
        <f>IF($AA$6=0,"",LARGE(U$6:U$13,3))</f>
      </c>
      <c r="P20" s="41"/>
      <c r="Q20" s="23"/>
      <c r="R20" s="23"/>
      <c r="S20" s="45"/>
      <c r="T20" s="45"/>
      <c r="U20" s="40"/>
      <c r="W20" s="2"/>
      <c r="Y20" s="37"/>
      <c r="AH20" s="4" t="e">
        <f>MATCH(AI20,Einzelwertung!G$3:G$70,0)</f>
        <v>#N/A</v>
      </c>
      <c r="AI20" s="4">
        <f>H16</f>
        <v>0</v>
      </c>
    </row>
    <row r="21" spans="1:35" s="4" customFormat="1" ht="30" customHeight="1">
      <c r="A21" s="197" t="str">
        <f>'1.Sptg'!$A$22</f>
        <v>Stadt Oldenburg</v>
      </c>
      <c r="B21" s="198"/>
      <c r="C21" s="17" t="s">
        <v>0</v>
      </c>
      <c r="D21" s="15" t="s">
        <v>5</v>
      </c>
      <c r="E21" s="7" t="s">
        <v>8</v>
      </c>
      <c r="F21" s="3"/>
      <c r="G21" s="197" t="str">
        <f>'1.Sptg'!$G$22</f>
        <v>KDO</v>
      </c>
      <c r="H21" s="198"/>
      <c r="I21" s="17" t="s">
        <v>0</v>
      </c>
      <c r="J21" s="15" t="s">
        <v>5</v>
      </c>
      <c r="K21" s="7" t="s">
        <v>8</v>
      </c>
      <c r="L21" s="137" t="e">
        <f t="shared" si="9"/>
        <v>#VALUE!</v>
      </c>
      <c r="M21" s="12">
        <f t="shared" si="7"/>
      </c>
      <c r="N21" s="51">
        <f t="shared" si="8"/>
      </c>
      <c r="O21" s="52">
        <f>IF($AA$6=0,"",LARGE(U$6:U$13,4))</f>
      </c>
      <c r="P21" s="42"/>
      <c r="Q21" s="23"/>
      <c r="R21" s="23"/>
      <c r="S21" s="6"/>
      <c r="T21" s="6"/>
      <c r="U21" s="40"/>
      <c r="W21" s="11"/>
      <c r="Y21" s="37"/>
      <c r="AH21" s="4" t="e">
        <f>MATCH(AI21,Einzelwertung!G$3:G$70,0)</f>
        <v>#N/A</v>
      </c>
      <c r="AI21" s="4">
        <f>H17</f>
        <v>0</v>
      </c>
    </row>
    <row r="22" spans="1:35" s="4" customFormat="1" ht="30" customHeight="1">
      <c r="A22" s="7">
        <v>1</v>
      </c>
      <c r="B22" s="95"/>
      <c r="C22" s="20"/>
      <c r="D22" s="13">
        <f>IF(C22="","",C22-560)</f>
      </c>
      <c r="E22" s="7">
        <f>IF(C22=0,"",INDEX(Einzelwertung!BA$3:BA$70,MATCH(B22,Einzelwertung!G$3:G$70,0)))</f>
      </c>
      <c r="F22" s="5"/>
      <c r="G22" s="7">
        <v>1</v>
      </c>
      <c r="H22" s="95"/>
      <c r="I22" s="20"/>
      <c r="J22" s="13">
        <f>IF(I22="","",I22-560)</f>
      </c>
      <c r="K22" s="7">
        <f>IF(I22=0,"",INDEX(Einzelwertung!BA$3:BA$70,MATCH(H22,Einzelwertung!G$3:G$70,0)))</f>
      </c>
      <c r="L22" s="137" t="e">
        <f t="shared" si="9"/>
        <v>#VALUE!</v>
      </c>
      <c r="M22" s="12">
        <f t="shared" si="7"/>
      </c>
      <c r="N22" s="51">
        <f t="shared" si="8"/>
      </c>
      <c r="O22" s="52">
        <f>IF($AA$6=0,"",LARGE(U$6:U$13,5))</f>
      </c>
      <c r="P22" s="42"/>
      <c r="Q22" s="23"/>
      <c r="R22" s="23"/>
      <c r="S22" s="6"/>
      <c r="T22" s="6"/>
      <c r="U22" s="40"/>
      <c r="W22" s="11"/>
      <c r="Y22" s="37"/>
      <c r="AH22" s="4" t="e">
        <f>MATCH(AI22,Einzelwertung!G$3:G$70,0)</f>
        <v>#N/A</v>
      </c>
      <c r="AI22" s="4">
        <f>B22</f>
        <v>0</v>
      </c>
    </row>
    <row r="23" spans="1:35" s="4" customFormat="1" ht="30" customHeight="1">
      <c r="A23" s="7">
        <v>2</v>
      </c>
      <c r="B23" s="95"/>
      <c r="C23" s="20"/>
      <c r="D23" s="13">
        <f>IF(C23="","",C23-560)</f>
      </c>
      <c r="E23" s="7">
        <f>IF(C23=0,"",INDEX(Einzelwertung!BA$3:BA$70,MATCH(B23,Einzelwertung!G$3:G$70,0)))</f>
      </c>
      <c r="F23" s="5"/>
      <c r="G23" s="7">
        <v>2</v>
      </c>
      <c r="H23" s="95"/>
      <c r="I23" s="20"/>
      <c r="J23" s="13">
        <f>IF(I23="","",I23-560)</f>
      </c>
      <c r="K23" s="7">
        <f>IF(I23=0,"",INDEX(Einzelwertung!BA$3:BA$70,MATCH(H23,Einzelwertung!G$3:G$70,0)))</f>
      </c>
      <c r="L23" s="137" t="e">
        <f t="shared" si="9"/>
        <v>#VALUE!</v>
      </c>
      <c r="M23" s="53">
        <f t="shared" si="7"/>
      </c>
      <c r="N23" s="107">
        <f t="shared" si="8"/>
      </c>
      <c r="O23" s="108">
        <f>IF($AA$6=0,"",LARGE(U$6:U$13,6))</f>
      </c>
      <c r="P23" s="42"/>
      <c r="Q23" s="23"/>
      <c r="R23" s="23"/>
      <c r="S23" s="6"/>
      <c r="T23" s="6"/>
      <c r="U23" s="40"/>
      <c r="W23" s="1"/>
      <c r="Y23" s="37"/>
      <c r="AH23" s="4" t="e">
        <f>MATCH(AI23,Einzelwertung!G$3:G$70,0)</f>
        <v>#N/A</v>
      </c>
      <c r="AI23" s="4">
        <f>B23</f>
        <v>0</v>
      </c>
    </row>
    <row r="24" spans="1:35" s="4" customFormat="1" ht="30" customHeight="1">
      <c r="A24" s="7">
        <v>3</v>
      </c>
      <c r="B24" s="95"/>
      <c r="C24" s="20"/>
      <c r="D24" s="13">
        <f>IF(C24="","",C24-560)</f>
      </c>
      <c r="E24" s="7">
        <f>IF(C24=0,"",INDEX(Einzelwertung!BA$3:BA$70,MATCH(B24,Einzelwertung!G$3:G$70,0)))</f>
      </c>
      <c r="F24" s="5"/>
      <c r="G24" s="7">
        <v>3</v>
      </c>
      <c r="H24" s="95"/>
      <c r="I24" s="20"/>
      <c r="J24" s="13">
        <f>IF(I24="","",I24-560)</f>
      </c>
      <c r="K24" s="7">
        <f>IF(I24=0,"",INDEX(Einzelwertung!BA$3:BA$70,MATCH(H24,Einzelwertung!G$3:G$70,0)))</f>
      </c>
      <c r="L24" s="137"/>
      <c r="M24" s="101"/>
      <c r="N24" s="132"/>
      <c r="O24" s="104"/>
      <c r="P24" s="25"/>
      <c r="Q24" s="23"/>
      <c r="R24" s="23"/>
      <c r="S24" s="6"/>
      <c r="T24" s="6"/>
      <c r="U24" s="40"/>
      <c r="W24" s="2"/>
      <c r="Y24" s="37"/>
      <c r="AH24" s="4" t="e">
        <f>MATCH(AI24,Einzelwertung!G$3:G$70,0)</f>
        <v>#N/A</v>
      </c>
      <c r="AI24" s="4">
        <f>B24</f>
        <v>0</v>
      </c>
    </row>
    <row r="25" spans="1:35" s="4" customFormat="1" ht="30" customHeight="1">
      <c r="A25" s="7">
        <v>4</v>
      </c>
      <c r="B25" s="95"/>
      <c r="C25" s="20"/>
      <c r="D25" s="13">
        <f>IF(C25="","",C25-560)</f>
      </c>
      <c r="E25" s="7">
        <f>IF(C25=0,"",INDEX(Einzelwertung!BA$3:BA$70,MATCH(B25,Einzelwertung!G$3:G$70,0)))</f>
      </c>
      <c r="F25" s="5"/>
      <c r="G25" s="7">
        <v>4</v>
      </c>
      <c r="H25" s="95"/>
      <c r="I25" s="20"/>
      <c r="J25" s="13">
        <f>IF(I25="","",I25-560)</f>
      </c>
      <c r="K25" s="7">
        <f>IF(I25=0,"",INDEX(Einzelwertung!BA$3:BA$70,MATCH(H25,Einzelwertung!G$3:G$70,0)))</f>
      </c>
      <c r="L25" s="137"/>
      <c r="M25" s="45"/>
      <c r="N25" s="133"/>
      <c r="O25" s="39"/>
      <c r="P25" s="25"/>
      <c r="S25" s="6"/>
      <c r="T25" s="6"/>
      <c r="U25" s="40"/>
      <c r="W25" s="2"/>
      <c r="Y25" s="37"/>
      <c r="AH25" s="4" t="e">
        <f>MATCH(AI25,Einzelwertung!G$3:G$70,0)</f>
        <v>#N/A</v>
      </c>
      <c r="AI25" s="4">
        <f>B25</f>
        <v>0</v>
      </c>
    </row>
    <row r="26" spans="1:35" s="4" customFormat="1" ht="30" customHeight="1">
      <c r="A26" s="14">
        <v>5</v>
      </c>
      <c r="B26" s="95"/>
      <c r="C26" s="20"/>
      <c r="D26" s="13">
        <f>IF(C26="","",C26-560)</f>
      </c>
      <c r="E26" s="7">
        <f>IF(C26=0,"",INDEX(Einzelwertung!BA$3:BA$70,MATCH(B26,Einzelwertung!G$3:G$70,0)))</f>
      </c>
      <c r="F26" s="5"/>
      <c r="G26" s="14">
        <v>5</v>
      </c>
      <c r="H26" s="95"/>
      <c r="I26" s="20"/>
      <c r="J26" s="13">
        <f>IF(I26="","",I26-560)</f>
      </c>
      <c r="K26" s="7">
        <f>IF(I26=0,"",INDEX(Einzelwertung!BA$3:BA$70,MATCH(H26,Einzelwertung!G$3:G$70,0)))</f>
      </c>
      <c r="L26" s="137"/>
      <c r="O26" s="47"/>
      <c r="AH26" s="4" t="e">
        <f>MATCH(AI26,Einzelwertung!G$3:G$70,0)</f>
        <v>#N/A</v>
      </c>
      <c r="AI26" s="4">
        <f>B26</f>
        <v>0</v>
      </c>
    </row>
    <row r="27" spans="1:35" s="4" customFormat="1" ht="30" customHeight="1">
      <c r="A27" s="19">
        <f>COUNT(C22:C26)</f>
        <v>0</v>
      </c>
      <c r="B27" s="22" t="s">
        <v>6</v>
      </c>
      <c r="C27" s="21">
        <f>SUM(C22:C26,IF(A27=5,-MIN(C22:C26)))</f>
        <v>0</v>
      </c>
      <c r="D27" s="21">
        <f>SUM(D22:D26,IF(A27=5,-MIN(D22:D26)))</f>
        <v>0</v>
      </c>
      <c r="E27" s="47"/>
      <c r="F27" s="5"/>
      <c r="G27" s="19">
        <f>COUNT(I22:I26)</f>
        <v>0</v>
      </c>
      <c r="H27" s="22" t="s">
        <v>6</v>
      </c>
      <c r="I27" s="21">
        <f>SUM(I22:I26,IF(G27=5,-MIN(I22:I26)))</f>
        <v>0</v>
      </c>
      <c r="J27" s="21">
        <f>SUM(J22:J26,IF(G27=5,-MIN(J22:J26)))</f>
        <v>0</v>
      </c>
      <c r="K27" s="47"/>
      <c r="L27" s="137"/>
      <c r="M27" s="168" t="s">
        <v>60</v>
      </c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70"/>
      <c r="AH27" s="4" t="e">
        <f>MATCH(AI27,Einzelwertung!G$3:G$70,0)</f>
        <v>#N/A</v>
      </c>
      <c r="AI27" s="4">
        <f>H22</f>
        <v>0</v>
      </c>
    </row>
    <row r="28" spans="1:35" s="4" customFormat="1" ht="30" customHeight="1">
      <c r="A28" s="19">
        <f>COUNT(#REF!)</f>
        <v>0</v>
      </c>
      <c r="B28" s="16"/>
      <c r="C28" s="164"/>
      <c r="D28" s="164"/>
      <c r="E28" s="39"/>
      <c r="F28" s="5"/>
      <c r="G28" s="19">
        <f>COUNT(#REF!)</f>
        <v>0</v>
      </c>
      <c r="H28" s="16"/>
      <c r="I28" s="164"/>
      <c r="J28" s="164"/>
      <c r="K28" s="39"/>
      <c r="L28" s="137"/>
      <c r="M28" s="68" t="s">
        <v>1</v>
      </c>
      <c r="N28" s="76" t="s">
        <v>7</v>
      </c>
      <c r="O28" s="77" t="s">
        <v>8</v>
      </c>
      <c r="P28" s="78"/>
      <c r="Q28" s="201" t="s">
        <v>11</v>
      </c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3"/>
      <c r="AH28" s="4" t="e">
        <f>MATCH(AI28,Einzelwertung!G$3:G$70,0)</f>
        <v>#N/A</v>
      </c>
      <c r="AI28" s="4">
        <f>H23</f>
        <v>0</v>
      </c>
    </row>
    <row r="29" spans="6:35" s="4" customFormat="1" ht="30" customHeight="1">
      <c r="F29" s="5"/>
      <c r="L29" s="137" t="e">
        <f t="shared" si="9"/>
        <v>#VALUE!</v>
      </c>
      <c r="M29" s="48">
        <f>IF($AA$6=0,"",RANK(L29,L$29:L$36))</f>
      </c>
      <c r="N29" s="34">
        <f>IF($AA$6=0,"",Einzelwertung!A3)</f>
      </c>
      <c r="O29" s="81">
        <f>IF($AA$6=0,"",Einzelwertung!C3)</f>
      </c>
      <c r="P29" s="73"/>
      <c r="Q29" s="184">
        <f>IF($AA$6=0,"",Einzelwertung!B3)</f>
      </c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6"/>
      <c r="AH29" s="4" t="e">
        <f>MATCH(AI29,Einzelwertung!G$3:G$70,0)</f>
        <v>#N/A</v>
      </c>
      <c r="AI29" s="4">
        <f>H24</f>
        <v>0</v>
      </c>
    </row>
    <row r="30" spans="1:35" s="4" customFormat="1" ht="30" customHeight="1">
      <c r="A30" s="204"/>
      <c r="B30" s="204"/>
      <c r="C30" s="112"/>
      <c r="D30" s="113"/>
      <c r="E30" s="113"/>
      <c r="F30" s="8"/>
      <c r="G30" s="204"/>
      <c r="H30" s="204"/>
      <c r="I30" s="112"/>
      <c r="J30" s="113"/>
      <c r="K30" s="113"/>
      <c r="L30" s="137" t="e">
        <f t="shared" si="9"/>
        <v>#VALUE!</v>
      </c>
      <c r="M30" s="27">
        <f aca="true" t="shared" si="10" ref="M30:M36">IF($AA$6=0,"",RANK(L30,L$29:L$36))</f>
      </c>
      <c r="N30" s="31">
        <f>IF($AA$6=0,"",Einzelwertung!A4)</f>
      </c>
      <c r="O30" s="82">
        <f>IF($AA$6=0,"",Einzelwertung!C4)</f>
      </c>
      <c r="P30" s="28"/>
      <c r="Q30" s="190">
        <f>IF($AA$6=0,"",Einzelwertung!B4)</f>
      </c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2"/>
      <c r="AH30" s="4" t="e">
        <f>MATCH(AI30,Einzelwertung!G$3:G$70,0)</f>
        <v>#N/A</v>
      </c>
      <c r="AI30" s="4">
        <f>H25</f>
        <v>0</v>
      </c>
    </row>
    <row r="31" spans="1:35" s="2" customFormat="1" ht="30" customHeight="1">
      <c r="A31" s="6"/>
      <c r="B31" s="126"/>
      <c r="C31" s="115"/>
      <c r="D31" s="6"/>
      <c r="E31" s="6"/>
      <c r="F31" s="116"/>
      <c r="G31" s="6"/>
      <c r="H31" s="126"/>
      <c r="I31" s="115"/>
      <c r="J31" s="6"/>
      <c r="K31" s="6"/>
      <c r="L31" s="137" t="e">
        <f t="shared" si="9"/>
        <v>#VALUE!</v>
      </c>
      <c r="M31" s="27">
        <f t="shared" si="10"/>
      </c>
      <c r="N31" s="31">
        <f>IF($AA$6=0,"",Einzelwertung!A5)</f>
      </c>
      <c r="O31" s="82">
        <f>IF($AA$6=0,"",Einzelwertung!C5)</f>
      </c>
      <c r="P31" s="28"/>
      <c r="Q31" s="190">
        <f>IF($AA$6=0,"",Einzelwertung!B5)</f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2"/>
      <c r="AH31" s="4" t="e">
        <f>MATCH(AI31,Einzelwertung!G$3:G$70,0)</f>
        <v>#N/A</v>
      </c>
      <c r="AI31" s="2">
        <f>H26</f>
        <v>0</v>
      </c>
    </row>
    <row r="32" spans="1:35" s="2" customFormat="1" ht="30" customHeight="1">
      <c r="A32" s="6"/>
      <c r="B32" s="126"/>
      <c r="C32" s="115"/>
      <c r="D32" s="6"/>
      <c r="E32" s="6"/>
      <c r="F32" s="116"/>
      <c r="G32" s="6"/>
      <c r="H32" s="126"/>
      <c r="I32" s="115"/>
      <c r="J32" s="6"/>
      <c r="K32" s="6"/>
      <c r="L32" s="137" t="e">
        <f t="shared" si="9"/>
        <v>#VALUE!</v>
      </c>
      <c r="M32" s="12">
        <f t="shared" si="10"/>
      </c>
      <c r="N32" s="32">
        <f>IF($AA$6=0,"",Einzelwertung!A6)</f>
      </c>
      <c r="O32" s="89">
        <f>IF($AA$6=0,"",Einzelwertung!C6)</f>
      </c>
      <c r="P32" s="33"/>
      <c r="Q32" s="190">
        <f>IF($AA$6=0,"",Einzelwertung!B6)</f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/>
      <c r="AH32" s="4" t="e">
        <f>MATCH(AI32,Einzelwertung!G$3:G$70,0)</f>
        <v>#N/A</v>
      </c>
      <c r="AI32" s="2">
        <f>B31</f>
        <v>0</v>
      </c>
    </row>
    <row r="33" spans="1:35" s="2" customFormat="1" ht="30" customHeight="1">
      <c r="A33" s="6"/>
      <c r="B33" s="126"/>
      <c r="C33" s="115"/>
      <c r="D33" s="6"/>
      <c r="E33" s="6"/>
      <c r="F33" s="116"/>
      <c r="G33" s="6"/>
      <c r="H33" s="126"/>
      <c r="I33" s="115"/>
      <c r="J33" s="6"/>
      <c r="K33" s="6"/>
      <c r="L33" s="137" t="e">
        <f t="shared" si="9"/>
        <v>#VALUE!</v>
      </c>
      <c r="M33" s="12">
        <f t="shared" si="10"/>
      </c>
      <c r="N33" s="32">
        <f>IF($AA$6=0,"",Einzelwertung!A7)</f>
      </c>
      <c r="O33" s="89">
        <f>IF($AA$6=0,"",Einzelwertung!C7)</f>
      </c>
      <c r="P33" s="33"/>
      <c r="Q33" s="190">
        <f>IF($AA$6=0,"",Einzelwertung!B7)</f>
      </c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2"/>
      <c r="AH33" s="4" t="e">
        <f>MATCH(AI33,Einzelwertung!G$3:G$70,0)</f>
        <v>#N/A</v>
      </c>
      <c r="AI33" s="2">
        <f>B32</f>
        <v>0</v>
      </c>
    </row>
    <row r="34" spans="1:35" s="11" customFormat="1" ht="30" customHeight="1">
      <c r="A34" s="6"/>
      <c r="B34" s="126"/>
      <c r="C34" s="115"/>
      <c r="D34" s="6"/>
      <c r="E34" s="6"/>
      <c r="F34" s="117"/>
      <c r="G34" s="6"/>
      <c r="H34" s="126"/>
      <c r="I34" s="115"/>
      <c r="J34" s="6"/>
      <c r="K34" s="6"/>
      <c r="L34" s="137" t="e">
        <f t="shared" si="9"/>
        <v>#VALUE!</v>
      </c>
      <c r="M34" s="12">
        <f t="shared" si="10"/>
      </c>
      <c r="N34" s="32">
        <f>IF($AA$6=0,"",Einzelwertung!A8)</f>
      </c>
      <c r="O34" s="89">
        <f>IF($AA$6=0,"",Einzelwertung!C8)</f>
      </c>
      <c r="P34" s="33"/>
      <c r="Q34" s="190">
        <f>IF($AA$6=0,"",Einzelwertung!B8)</f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H34" s="4" t="e">
        <f>MATCH(AI34,Einzelwertung!G$3:G$70,0)</f>
        <v>#N/A</v>
      </c>
      <c r="AI34" s="11">
        <f>B33</f>
        <v>0</v>
      </c>
    </row>
    <row r="35" spans="1:35" s="11" customFormat="1" ht="30" customHeight="1">
      <c r="A35" s="8"/>
      <c r="B35" s="126"/>
      <c r="C35" s="115"/>
      <c r="D35" s="6"/>
      <c r="E35" s="6"/>
      <c r="F35" s="117"/>
      <c r="G35" s="8"/>
      <c r="H35" s="126"/>
      <c r="I35" s="115"/>
      <c r="J35" s="6"/>
      <c r="K35" s="6"/>
      <c r="L35" s="137" t="e">
        <f t="shared" si="9"/>
        <v>#VALUE!</v>
      </c>
      <c r="M35" s="12">
        <f t="shared" si="10"/>
      </c>
      <c r="N35" s="32">
        <f>IF($AA$6=0,"",Einzelwertung!A9)</f>
      </c>
      <c r="O35" s="89">
        <f>IF($AA$6=0,"",Einzelwertung!C9)</f>
      </c>
      <c r="P35" s="33"/>
      <c r="Q35" s="190">
        <f>IF($AA$6=0,"",Einzelwertung!B9)</f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2"/>
      <c r="AH35" s="4" t="e">
        <f>MATCH(AI35,Einzelwertung!G$3:G$70,0)</f>
        <v>#N/A</v>
      </c>
      <c r="AI35" s="11">
        <f>B34</f>
        <v>0</v>
      </c>
    </row>
    <row r="36" spans="1:35" ht="30" customHeight="1">
      <c r="A36" s="5"/>
      <c r="B36" s="118"/>
      <c r="C36" s="119"/>
      <c r="D36" s="119"/>
      <c r="E36" s="119"/>
      <c r="F36" s="120"/>
      <c r="G36" s="5"/>
      <c r="H36" s="118"/>
      <c r="I36" s="119"/>
      <c r="J36" s="119"/>
      <c r="K36" s="119"/>
      <c r="L36" s="137" t="e">
        <f t="shared" si="9"/>
        <v>#VALUE!</v>
      </c>
      <c r="M36" s="53">
        <f t="shared" si="10"/>
      </c>
      <c r="N36" s="72">
        <f>IF($AA$6=0,"",Einzelwertung!A10)</f>
      </c>
      <c r="O36" s="90">
        <f>IF($AA$6=0,"",Einzelwertung!C10)</f>
      </c>
      <c r="P36" s="57"/>
      <c r="Q36" s="193">
        <f>IF($AA$6=0,"",Einzelwertung!B10)</f>
      </c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5"/>
      <c r="AH36" s="4" t="e">
        <f>MATCH(AI36,Einzelwertung!G$3:G$70,0)</f>
        <v>#N/A</v>
      </c>
      <c r="AI36" s="1">
        <f>B35</f>
        <v>0</v>
      </c>
    </row>
    <row r="37" spans="1:35" ht="30" customHeight="1">
      <c r="A37" s="19">
        <f>COUNT(#REF!)</f>
        <v>0</v>
      </c>
      <c r="B37" s="16"/>
      <c r="C37" s="164"/>
      <c r="D37" s="164"/>
      <c r="E37" s="39"/>
      <c r="G37" s="19">
        <f>COUNT(#REF!)</f>
        <v>0</v>
      </c>
      <c r="H37" s="16"/>
      <c r="I37" s="164"/>
      <c r="J37" s="164"/>
      <c r="K37" s="39"/>
      <c r="AH37" s="4" t="e">
        <f>MATCH(AI37,Einzelwertung!G$3:G$70,0)</f>
        <v>#N/A</v>
      </c>
      <c r="AI37" s="1">
        <f>H31</f>
        <v>0</v>
      </c>
    </row>
    <row r="38" spans="34:35" ht="30" customHeight="1">
      <c r="AH38" s="4" t="e">
        <f>MATCH(AI38,Einzelwertung!G$3:G$70,0)</f>
        <v>#N/A</v>
      </c>
      <c r="AI38" s="1">
        <f>H32</f>
        <v>0</v>
      </c>
    </row>
    <row r="39" spans="6:35" ht="30" customHeight="1">
      <c r="F39" s="3"/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ht="30" customHeight="1">
      <c r="F42" s="3"/>
    </row>
    <row r="43" ht="30" customHeight="1">
      <c r="F43" s="3"/>
    </row>
  </sheetData>
  <sheetProtection password="C6EE" sheet="1" selectLockedCells="1"/>
  <mergeCells count="31">
    <mergeCell ref="C37:D37"/>
    <mergeCell ref="I37:J37"/>
    <mergeCell ref="Q36:AE36"/>
    <mergeCell ref="Q34:AE34"/>
    <mergeCell ref="Q35:AE35"/>
    <mergeCell ref="C28:D28"/>
    <mergeCell ref="Q32:AE32"/>
    <mergeCell ref="Q29:AE29"/>
    <mergeCell ref="Q31:AE31"/>
    <mergeCell ref="M27:AE27"/>
    <mergeCell ref="I28:J28"/>
    <mergeCell ref="A30:B30"/>
    <mergeCell ref="G30:H30"/>
    <mergeCell ref="Q28:AE28"/>
    <mergeCell ref="M16:O16"/>
    <mergeCell ref="I10:J10"/>
    <mergeCell ref="I19:J19"/>
    <mergeCell ref="G12:H12"/>
    <mergeCell ref="Q5:Q6"/>
    <mergeCell ref="A21:B21"/>
    <mergeCell ref="A12:B12"/>
    <mergeCell ref="R5:R6"/>
    <mergeCell ref="Q33:AE33"/>
    <mergeCell ref="Q30:AE30"/>
    <mergeCell ref="C10:D10"/>
    <mergeCell ref="A1:R1"/>
    <mergeCell ref="A3:B3"/>
    <mergeCell ref="G3:H3"/>
    <mergeCell ref="M4:R4"/>
    <mergeCell ref="G21:H21"/>
    <mergeCell ref="C19:D19"/>
  </mergeCells>
  <conditionalFormatting sqref="I9:K9 I18:K18 I27:K27 I36:K36 C9:E9 C27:E27 C18:E18 C36:E36">
    <cfRule type="cellIs" priority="61" dxfId="59" operator="lessThanOrEqual" stopIfTrue="1">
      <formula>0</formula>
    </cfRule>
  </conditionalFormatting>
  <conditionalFormatting sqref="I10:K10 I19:K19 I28:K28 I37:K37 C10:E10 C28:E28 C19:E19 C37:E37">
    <cfRule type="cellIs" priority="60" dxfId="59" operator="lessThanOrEqual" stopIfTrue="1">
      <formula>10</formula>
    </cfRule>
  </conditionalFormatting>
  <conditionalFormatting sqref="O6:P15 O17:P25 O26 P28:Q36">
    <cfRule type="cellIs" priority="59" dxfId="59" operator="lessThanOrEqual" stopIfTrue="1">
      <formula>1</formula>
    </cfRule>
  </conditionalFormatting>
  <conditionalFormatting sqref="B4">
    <cfRule type="expression" priority="58" dxfId="19" stopIfTrue="1">
      <formula>ISNA($AH2)</formula>
    </cfRule>
  </conditionalFormatting>
  <conditionalFormatting sqref="H35">
    <cfRule type="expression" priority="57" dxfId="19" stopIfTrue="1">
      <formula>ISNA($AH41)</formula>
    </cfRule>
  </conditionalFormatting>
  <conditionalFormatting sqref="B5">
    <cfRule type="expression" priority="56" dxfId="19" stopIfTrue="1">
      <formula>ISNA($AH3)</formula>
    </cfRule>
  </conditionalFormatting>
  <conditionalFormatting sqref="B6">
    <cfRule type="expression" priority="55" dxfId="19" stopIfTrue="1">
      <formula>ISNA($AH4)</formula>
    </cfRule>
  </conditionalFormatting>
  <conditionalFormatting sqref="B7">
    <cfRule type="expression" priority="54" dxfId="19" stopIfTrue="1">
      <formula>ISNA($AH5)</formula>
    </cfRule>
  </conditionalFormatting>
  <conditionalFormatting sqref="B8">
    <cfRule type="expression" priority="53" dxfId="19" stopIfTrue="1">
      <formula>ISNA($AH6)</formula>
    </cfRule>
  </conditionalFormatting>
  <conditionalFormatting sqref="H4">
    <cfRule type="expression" priority="52" dxfId="19" stopIfTrue="1">
      <formula>ISNA($AH7)</formula>
    </cfRule>
  </conditionalFormatting>
  <conditionalFormatting sqref="H5">
    <cfRule type="expression" priority="51" dxfId="19" stopIfTrue="1">
      <formula>ISNA($AH8)</formula>
    </cfRule>
  </conditionalFormatting>
  <conditionalFormatting sqref="H6">
    <cfRule type="expression" priority="50" dxfId="19" stopIfTrue="1">
      <formula>ISNA($AH9)</formula>
    </cfRule>
  </conditionalFormatting>
  <conditionalFormatting sqref="H7">
    <cfRule type="expression" priority="49" dxfId="19" stopIfTrue="1">
      <formula>ISNA($AH10)</formula>
    </cfRule>
  </conditionalFormatting>
  <conditionalFormatting sqref="H8">
    <cfRule type="expression" priority="48" dxfId="19" stopIfTrue="1">
      <formula>ISNA($AH11)</formula>
    </cfRule>
  </conditionalFormatting>
  <conditionalFormatting sqref="B13">
    <cfRule type="expression" priority="47" dxfId="19" stopIfTrue="1">
      <formula>ISNA($AH12)</formula>
    </cfRule>
  </conditionalFormatting>
  <conditionalFormatting sqref="B14">
    <cfRule type="expression" priority="46" dxfId="19" stopIfTrue="1">
      <formula>ISNA($AH13)</formula>
    </cfRule>
  </conditionalFormatting>
  <conditionalFormatting sqref="B15">
    <cfRule type="expression" priority="45" dxfId="19" stopIfTrue="1">
      <formula>ISNA($AH14)</formula>
    </cfRule>
  </conditionalFormatting>
  <conditionalFormatting sqref="B16">
    <cfRule type="expression" priority="44" dxfId="19" stopIfTrue="1">
      <formula>ISNA($AH15)</formula>
    </cfRule>
  </conditionalFormatting>
  <conditionalFormatting sqref="B17">
    <cfRule type="expression" priority="43" dxfId="19" stopIfTrue="1">
      <formula>ISNA($AH16)</formula>
    </cfRule>
  </conditionalFormatting>
  <conditionalFormatting sqref="H13">
    <cfRule type="expression" priority="42" dxfId="19" stopIfTrue="1">
      <formula>ISNA($AH17)</formula>
    </cfRule>
  </conditionalFormatting>
  <conditionalFormatting sqref="H14">
    <cfRule type="expression" priority="41" dxfId="19" stopIfTrue="1">
      <formula>ISNA($AH18)</formula>
    </cfRule>
  </conditionalFormatting>
  <conditionalFormatting sqref="H15">
    <cfRule type="expression" priority="40" dxfId="19" stopIfTrue="1">
      <formula>ISNA($AH19)</formula>
    </cfRule>
  </conditionalFormatting>
  <conditionalFormatting sqref="H16">
    <cfRule type="expression" priority="39" dxfId="19" stopIfTrue="1">
      <formula>ISNA($AH20)</formula>
    </cfRule>
  </conditionalFormatting>
  <conditionalFormatting sqref="H17">
    <cfRule type="expression" priority="38" dxfId="19" stopIfTrue="1">
      <formula>ISNA($AH21)</formula>
    </cfRule>
  </conditionalFormatting>
  <conditionalFormatting sqref="B22">
    <cfRule type="expression" priority="37" dxfId="19" stopIfTrue="1">
      <formula>ISNA($AH22)</formula>
    </cfRule>
  </conditionalFormatting>
  <conditionalFormatting sqref="B23">
    <cfRule type="expression" priority="36" dxfId="19" stopIfTrue="1">
      <formula>ISNA($AH23)</formula>
    </cfRule>
  </conditionalFormatting>
  <conditionalFormatting sqref="B24">
    <cfRule type="expression" priority="35" dxfId="19" stopIfTrue="1">
      <formula>ISNA($AH24)</formula>
    </cfRule>
  </conditionalFormatting>
  <conditionalFormatting sqref="B25">
    <cfRule type="expression" priority="34" dxfId="19" stopIfTrue="1">
      <formula>ISNA($AH25)</formula>
    </cfRule>
  </conditionalFormatting>
  <conditionalFormatting sqref="B26">
    <cfRule type="expression" priority="33" dxfId="19" stopIfTrue="1">
      <formula>ISNA($AH26)</formula>
    </cfRule>
  </conditionalFormatting>
  <conditionalFormatting sqref="H22">
    <cfRule type="expression" priority="32" dxfId="19" stopIfTrue="1">
      <formula>ISNA($AH27)</formula>
    </cfRule>
  </conditionalFormatting>
  <conditionalFormatting sqref="H23">
    <cfRule type="expression" priority="31" dxfId="19" stopIfTrue="1">
      <formula>ISNA($AH28)</formula>
    </cfRule>
  </conditionalFormatting>
  <conditionalFormatting sqref="H24">
    <cfRule type="expression" priority="30" dxfId="19" stopIfTrue="1">
      <formula>ISNA($AH29)</formula>
    </cfRule>
  </conditionalFormatting>
  <conditionalFormatting sqref="H25">
    <cfRule type="expression" priority="29" dxfId="19" stopIfTrue="1">
      <formula>ISNA($AH30)</formula>
    </cfRule>
  </conditionalFormatting>
  <conditionalFormatting sqref="H26">
    <cfRule type="expression" priority="28" dxfId="19" stopIfTrue="1">
      <formula>ISNA($AH31)</formula>
    </cfRule>
  </conditionalFormatting>
  <conditionalFormatting sqref="B31">
    <cfRule type="expression" priority="27" dxfId="19" stopIfTrue="1">
      <formula>ISNA($AH32)</formula>
    </cfRule>
  </conditionalFormatting>
  <conditionalFormatting sqref="B32">
    <cfRule type="expression" priority="26" dxfId="19" stopIfTrue="1">
      <formula>ISNA($AH33)</formula>
    </cfRule>
  </conditionalFormatting>
  <conditionalFormatting sqref="B33">
    <cfRule type="expression" priority="25" dxfId="19" stopIfTrue="1">
      <formula>ISNA($AH34)</formula>
    </cfRule>
  </conditionalFormatting>
  <conditionalFormatting sqref="B34">
    <cfRule type="expression" priority="24" dxfId="19" stopIfTrue="1">
      <formula>ISNA($AH35)</formula>
    </cfRule>
  </conditionalFormatting>
  <conditionalFormatting sqref="B35">
    <cfRule type="expression" priority="23" dxfId="19" stopIfTrue="1">
      <formula>ISNA($AH36)</formula>
    </cfRule>
  </conditionalFormatting>
  <conditionalFormatting sqref="H31">
    <cfRule type="expression" priority="22" dxfId="19" stopIfTrue="1">
      <formula>ISNA($AH37)</formula>
    </cfRule>
  </conditionalFormatting>
  <conditionalFormatting sqref="H32">
    <cfRule type="expression" priority="21" dxfId="19" stopIfTrue="1">
      <formula>ISNA($AH38)</formula>
    </cfRule>
  </conditionalFormatting>
  <conditionalFormatting sqref="H33">
    <cfRule type="expression" priority="20" dxfId="19" stopIfTrue="1">
      <formula>ISNA($AH39)</formula>
    </cfRule>
  </conditionalFormatting>
  <conditionalFormatting sqref="H34">
    <cfRule type="expression" priority="19" dxfId="19" stopIfTrue="1">
      <formula>ISNA($AH40)</formula>
    </cfRule>
  </conditionalFormatting>
  <conditionalFormatting sqref="E4:E8">
    <cfRule type="cellIs" priority="18" dxfId="0" operator="equal" stopIfTrue="1">
      <formula>30</formula>
    </cfRule>
  </conditionalFormatting>
  <conditionalFormatting sqref="C4:C8">
    <cfRule type="cellIs" priority="17" dxfId="0" operator="equal" stopIfTrue="1">
      <formula>MAX($C$4:$C$8,$C$13:$C$17,$C$22:$C$26,$C$31:$C$35,$I$4:$I$8,$I$13:$I$17,$I$22:$I$26,$I$31:$I$35)</formula>
    </cfRule>
  </conditionalFormatting>
  <conditionalFormatting sqref="D4:D8">
    <cfRule type="cellIs" priority="16" dxfId="0" operator="equal" stopIfTrue="1">
      <formula>MAX($D$4:$D$8,$D$13:$D$17,$D$22:$D$26,$D$31:$D$35,$J$4:$J$8,$J$13:$J$17,$J$22:$J$26,$J$31:$J$35)</formula>
    </cfRule>
  </conditionalFormatting>
  <conditionalFormatting sqref="E13:E17">
    <cfRule type="cellIs" priority="15" dxfId="0" operator="equal" stopIfTrue="1">
      <formula>30</formula>
    </cfRule>
  </conditionalFormatting>
  <conditionalFormatting sqref="C13:C17">
    <cfRule type="cellIs" priority="14" dxfId="0" operator="equal" stopIfTrue="1">
      <formula>MAX($C$4:$C$8,$C$13:$C$17,$C$22:$C$26,$C$31:$C$35,$I$4:$I$8,$I$13:$I$17,$I$22:$I$26,$I$31:$I$35)</formula>
    </cfRule>
  </conditionalFormatting>
  <conditionalFormatting sqref="D13:D17">
    <cfRule type="cellIs" priority="13" dxfId="0" operator="equal" stopIfTrue="1">
      <formula>MAX($D$4:$D$8,$D$13:$D$17,$D$22:$D$26,$D$31:$D$35,$J$4:$J$8,$J$13:$J$17,$J$22:$J$26,$J$31:$J$35)</formula>
    </cfRule>
  </conditionalFormatting>
  <conditionalFormatting sqref="E22:E26">
    <cfRule type="cellIs" priority="12" dxfId="0" operator="equal" stopIfTrue="1">
      <formula>30</formula>
    </cfRule>
  </conditionalFormatting>
  <conditionalFormatting sqref="C22:C26">
    <cfRule type="cellIs" priority="11" dxfId="0" operator="equal" stopIfTrue="1">
      <formula>MAX($C$4:$C$8,$C$13:$C$17,$C$22:$C$26,$C$31:$C$35,$I$4:$I$8,$I$13:$I$17,$I$22:$I$26,$I$31:$I$35)</formula>
    </cfRule>
  </conditionalFormatting>
  <conditionalFormatting sqref="D22:D26">
    <cfRule type="cellIs" priority="10" dxfId="0" operator="equal" stopIfTrue="1">
      <formula>MAX($D$4:$D$8,$D$13:$D$17,$D$22:$D$26,$D$31:$D$35,$J$4:$J$8,$J$13:$J$17,$J$22:$J$26,$J$31:$J$35)</formula>
    </cfRule>
  </conditionalFormatting>
  <conditionalFormatting sqref="K4:K8">
    <cfRule type="cellIs" priority="9" dxfId="0" operator="equal" stopIfTrue="1">
      <formula>30</formula>
    </cfRule>
  </conditionalFormatting>
  <conditionalFormatting sqref="I4:I8">
    <cfRule type="cellIs" priority="8" dxfId="0" operator="equal" stopIfTrue="1">
      <formula>MAX($C$4:$C$8,$C$13:$C$17,$C$22:$C$26,$C$31:$C$35,$I$4:$I$8,$I$13:$I$17,$I$22:$I$26,$I$31:$I$35)</formula>
    </cfRule>
  </conditionalFormatting>
  <conditionalFormatting sqref="J4:J8">
    <cfRule type="cellIs" priority="7" dxfId="0" operator="equal" stopIfTrue="1">
      <formula>MAX($D$4:$D$8,$D$13:$D$17,$D$22:$D$26,$D$31:$D$35,$J$4:$J$8,$J$13:$J$17,$J$22:$J$26,$J$31:$J$35)</formula>
    </cfRule>
  </conditionalFormatting>
  <conditionalFormatting sqref="K13:K17">
    <cfRule type="cellIs" priority="6" dxfId="0" operator="equal" stopIfTrue="1">
      <formula>30</formula>
    </cfRule>
  </conditionalFormatting>
  <conditionalFormatting sqref="I13:I17">
    <cfRule type="cellIs" priority="5" dxfId="0" operator="equal" stopIfTrue="1">
      <formula>MAX($C$4:$C$8,$C$13:$C$17,$C$22:$C$26,$C$31:$C$35,$I$4:$I$8,$I$13:$I$17,$I$22:$I$26,$I$31:$I$35)</formula>
    </cfRule>
  </conditionalFormatting>
  <conditionalFormatting sqref="J13:J17">
    <cfRule type="cellIs" priority="4" dxfId="0" operator="equal" stopIfTrue="1">
      <formula>MAX($D$4:$D$8,$D$13:$D$17,$D$22:$D$26,$D$31:$D$35,$J$4:$J$8,$J$13:$J$17,$J$22:$J$26,$J$31:$J$35)</formula>
    </cfRule>
  </conditionalFormatting>
  <conditionalFormatting sqref="K22:K26">
    <cfRule type="cellIs" priority="3" dxfId="0" operator="equal" stopIfTrue="1">
      <formula>30</formula>
    </cfRule>
  </conditionalFormatting>
  <conditionalFormatting sqref="I22:I26">
    <cfRule type="cellIs" priority="2" dxfId="0" operator="equal" stopIfTrue="1">
      <formula>MAX($C$4:$C$8,$C$13:$C$17,$C$22:$C$26,$C$31:$C$35,$I$4:$I$8,$I$13:$I$17,$I$22:$I$26,$I$31:$I$35)</formula>
    </cfRule>
  </conditionalFormatting>
  <conditionalFormatting sqref="J22:J26">
    <cfRule type="cellIs" priority="1" dxfId="0" operator="equal" stopIfTrue="1">
      <formula>MAX($D$4:$D$8,$D$13:$D$17,$D$22:$D$26,$D$31:$D$35,$J$4:$J$8,$J$13:$J$17,$J$22:$J$26,$J$31:$J$35)</formula>
    </cfRule>
  </conditionalFormatting>
  <printOptions horizontalCentered="1"/>
  <pageMargins left="0" right="0" top="0.1968503937007874" bottom="0" header="0.11811023622047245" footer="0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Sebastian</dc:creator>
  <cp:keywords/>
  <dc:description/>
  <cp:lastModifiedBy>Kirsten und Thorsten</cp:lastModifiedBy>
  <cp:lastPrinted>2016-10-02T16:24:06Z</cp:lastPrinted>
  <dcterms:created xsi:type="dcterms:W3CDTF">2008-03-14T22:39:56Z</dcterms:created>
  <dcterms:modified xsi:type="dcterms:W3CDTF">2017-02-15T18:39:47Z</dcterms:modified>
  <cp:category/>
  <cp:version/>
  <cp:contentType/>
  <cp:contentStatus/>
</cp:coreProperties>
</file>